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Mack\Dropbox\NFCT 2019 Downriver Paddle Plan\"/>
    </mc:Choice>
  </mc:AlternateContent>
  <xr:revisionPtr revIDLastSave="0" documentId="13_ncr:1_{E6949019-AA72-421B-BE65-191BF158D6FB}" xr6:coauthVersionLast="46" xr6:coauthVersionMax="46" xr10:uidLastSave="{00000000-0000-0000-0000-000000000000}"/>
  <bookViews>
    <workbookView xWindow="22932" yWindow="1572" windowWidth="23256" windowHeight="12576" xr2:uid="{00000000-000D-0000-FFFF-FFFF00000000}"/>
  </bookViews>
  <sheets>
    <sheet name="2019 Paddle and Shuttle " sheetId="3" r:id="rId1"/>
    <sheet name="2019 Summary" sheetId="2" r:id="rId2"/>
    <sheet name="NFCT Map 1" sheetId="5" r:id="rId3"/>
  </sheets>
  <definedNames>
    <definedName name="_xlnm.Print_Area" localSheetId="0">'2019 Paddle and Shuttle '!$A$1:$Q$72</definedName>
    <definedName name="_xlnm.Print_Titles" localSheetId="0">'2019 Paddle and Shuttle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1" i="3" l="1"/>
  <c r="N72" i="3" l="1"/>
  <c r="D17" i="2" s="1"/>
  <c r="D16" i="2"/>
  <c r="N70" i="3"/>
  <c r="D15" i="2" s="1"/>
  <c r="Q64" i="3"/>
  <c r="Q63" i="3"/>
  <c r="Q62" i="3"/>
  <c r="Q61" i="3"/>
  <c r="Q60" i="3"/>
  <c r="L60" i="3"/>
  <c r="Q59" i="3"/>
  <c r="L59" i="3"/>
  <c r="Q58" i="3"/>
  <c r="L58" i="3"/>
  <c r="Q57" i="3"/>
  <c r="L57" i="3"/>
  <c r="Q56" i="3"/>
  <c r="L56" i="3"/>
  <c r="Q55" i="3"/>
  <c r="L55" i="3"/>
  <c r="Q54" i="3"/>
  <c r="M54" i="3"/>
  <c r="L54" i="3" s="1"/>
  <c r="Q53" i="3"/>
  <c r="L53" i="3"/>
  <c r="Q51" i="3"/>
  <c r="Q50" i="3"/>
  <c r="Q49" i="3"/>
  <c r="M49" i="3"/>
  <c r="L49" i="3" s="1"/>
  <c r="Q48" i="3"/>
  <c r="M48" i="3"/>
  <c r="L48" i="3" s="1"/>
  <c r="Q47" i="3"/>
  <c r="M47" i="3"/>
  <c r="L47" i="3" s="1"/>
  <c r="Q46" i="3"/>
  <c r="M46" i="3"/>
  <c r="L46" i="3" s="1"/>
  <c r="Q45" i="3"/>
  <c r="L45" i="3"/>
  <c r="Q44" i="3"/>
  <c r="L44" i="3"/>
  <c r="Q43" i="3"/>
  <c r="L43" i="3"/>
  <c r="Q42" i="3"/>
  <c r="M42" i="3"/>
  <c r="L42" i="3" s="1"/>
  <c r="Q41" i="3"/>
  <c r="Q39" i="3"/>
  <c r="Q38" i="3"/>
  <c r="Q37" i="3"/>
  <c r="Q36" i="3"/>
  <c r="Q35" i="3"/>
  <c r="M35" i="3"/>
  <c r="L35" i="3" s="1"/>
  <c r="B6" i="2" s="1"/>
  <c r="Q33" i="3"/>
  <c r="Q32" i="3"/>
  <c r="Q31" i="3"/>
  <c r="Q30" i="3"/>
  <c r="Q29" i="3"/>
  <c r="Q28" i="3"/>
  <c r="L28" i="3"/>
  <c r="Q27" i="3"/>
  <c r="M27" i="3"/>
  <c r="L27" i="3" s="1"/>
  <c r="Q26" i="3"/>
  <c r="M26" i="3"/>
  <c r="Q25" i="3"/>
  <c r="L25" i="3"/>
  <c r="Q24" i="3"/>
  <c r="L24" i="3"/>
  <c r="Q22" i="3"/>
  <c r="Q21" i="3"/>
  <c r="Q20" i="3"/>
  <c r="M20" i="3"/>
  <c r="L20" i="3" s="1"/>
  <c r="Q19" i="3"/>
  <c r="M19" i="3"/>
  <c r="L19" i="3" s="1"/>
  <c r="Q18" i="3"/>
  <c r="M18" i="3"/>
  <c r="L18" i="3" s="1"/>
  <c r="Q17" i="3"/>
  <c r="L17" i="3"/>
  <c r="Q16" i="3"/>
  <c r="L16" i="3"/>
  <c r="Q15" i="3"/>
  <c r="M15" i="3"/>
  <c r="L15" i="3"/>
  <c r="Q14" i="3"/>
  <c r="M14" i="3"/>
  <c r="Q12" i="3"/>
  <c r="Q11" i="3"/>
  <c r="Q10" i="3"/>
  <c r="Q9" i="3"/>
  <c r="Q8" i="3"/>
  <c r="Q7" i="3"/>
  <c r="Q6" i="3"/>
  <c r="Q5" i="3"/>
  <c r="Q4" i="3"/>
  <c r="C6" i="2" l="1"/>
  <c r="C5" i="2"/>
  <c r="D6" i="2"/>
  <c r="M67" i="3"/>
  <c r="L26" i="3"/>
  <c r="B5" i="2" s="1"/>
  <c r="L14" i="3"/>
  <c r="B4" i="2" s="1"/>
  <c r="B8" i="2"/>
  <c r="C4" i="2"/>
  <c r="B7" i="2"/>
  <c r="C8" i="2"/>
  <c r="C7" i="2"/>
  <c r="D5" i="2" l="1"/>
  <c r="L66" i="3"/>
  <c r="N68" i="3" s="1"/>
  <c r="D4" i="2"/>
  <c r="D8" i="2"/>
  <c r="D11" i="2"/>
  <c r="D12" i="2"/>
  <c r="D7" i="2"/>
  <c r="D13" i="2" l="1"/>
</calcChain>
</file>

<file path=xl/sharedStrings.xml><?xml version="1.0" encoding="utf-8"?>
<sst xmlns="http://schemas.openxmlformats.org/spreadsheetml/2006/main" count="502" uniqueCount="220">
  <si>
    <t>Integrated Thru-Paddle Summary</t>
  </si>
  <si>
    <t>Paddle Miles</t>
  </si>
  <si>
    <t>Portage Miles</t>
  </si>
  <si>
    <t>Total Miles</t>
  </si>
  <si>
    <t>(see Paddle and shuttle itinerary details on separate tab)</t>
  </si>
  <si>
    <t>Old Forge, NY to North Hero (7 Days) June 3-9</t>
  </si>
  <si>
    <t>Island Pond, VT to North Hero (6 Days) June 10-15</t>
  </si>
  <si>
    <t>Island Pond, VT to Groveton (2 Days) June 16-17</t>
  </si>
  <si>
    <t>Jackman, ME to Groveton (8 Days) June 18-25</t>
  </si>
  <si>
    <t>Jackman, ME to Fort Kent, ME (8 Days) June 26- July 3</t>
  </si>
  <si>
    <t>Paddle 31 days -Trip total 35 Days</t>
  </si>
  <si>
    <t>Paddling Miles</t>
  </si>
  <si>
    <t>Portaging Miles</t>
  </si>
  <si>
    <t>Total Thru Paddle miles</t>
  </si>
  <si>
    <t>Trip Day</t>
  </si>
  <si>
    <t>Paddle Day</t>
  </si>
  <si>
    <t>Activity</t>
  </si>
  <si>
    <t>Date</t>
  </si>
  <si>
    <t>Day</t>
  </si>
  <si>
    <t>Description</t>
  </si>
  <si>
    <t>Proposed Lodging</t>
  </si>
  <si>
    <t>Proposed Meals</t>
  </si>
  <si>
    <t>Start</t>
  </si>
  <si>
    <t>End</t>
  </si>
  <si>
    <t>Start Time</t>
  </si>
  <si>
    <t>End Time</t>
  </si>
  <si>
    <t>Total</t>
  </si>
  <si>
    <t>Drive</t>
  </si>
  <si>
    <t>AM</t>
  </si>
  <si>
    <t>Friday</t>
  </si>
  <si>
    <t>AM/PM</t>
  </si>
  <si>
    <t>Old Forge</t>
  </si>
  <si>
    <t>Dinner in Old Forge</t>
  </si>
  <si>
    <t>Saturday</t>
  </si>
  <si>
    <t>Northern Door Inn 207-834-3133</t>
  </si>
  <si>
    <t>Breakfast in Old Forge</t>
  </si>
  <si>
    <t>Fort Kent</t>
  </si>
  <si>
    <t>Northeastern Adventures 2304 St John Road, St John Plantation, ME 04743</t>
  </si>
  <si>
    <t>PM</t>
  </si>
  <si>
    <t xml:space="preserve">Clark's Beach Motel 315-369-3026 </t>
  </si>
  <si>
    <t>Noblesville, IN</t>
  </si>
  <si>
    <t>Old Forge, NY</t>
  </si>
  <si>
    <t>Sunday</t>
  </si>
  <si>
    <t>North Hero Island</t>
  </si>
  <si>
    <t xml:space="preserve"> </t>
  </si>
  <si>
    <t>Clark's Beach Motel 315-369-3026</t>
  </si>
  <si>
    <t>$40 cash each, or $160 for Craig’s shuttle</t>
  </si>
  <si>
    <t>Pack boats for 7 days 6 nights - several restaurants</t>
  </si>
  <si>
    <t>5-Mountainhouse, 7 breakfast/lunch</t>
  </si>
  <si>
    <t>Paddle</t>
  </si>
  <si>
    <t>Monday</t>
  </si>
  <si>
    <t>Old Forge to Raquette Lake Big Island Lean to</t>
  </si>
  <si>
    <t>Tent Camp</t>
  </si>
  <si>
    <t>Breakfast in Old Forge, dinner at Raquette Lake Pub</t>
  </si>
  <si>
    <t>Raquette Lake Big Island Lean to</t>
  </si>
  <si>
    <t>Tuesday</t>
  </si>
  <si>
    <t>Long Lake, NY</t>
  </si>
  <si>
    <t xml:space="preserve">Paddle </t>
  </si>
  <si>
    <t>Wednesday</t>
  </si>
  <si>
    <t xml:space="preserve">Tent Camp </t>
  </si>
  <si>
    <t>Stoney Creek Camp</t>
  </si>
  <si>
    <t>Thursday</t>
  </si>
  <si>
    <t>Stoney Creek Camp to Saranac Lake</t>
  </si>
  <si>
    <t>Dave and Patti Staszak 68 Leona Ln  Saranac Lake, NY 518-304-5041</t>
  </si>
  <si>
    <t>Dinner in Saranac Lake</t>
  </si>
  <si>
    <t>Saranac Lake private home</t>
  </si>
  <si>
    <t>Dave and Patti Staszak in Saranac Lake to Union Falls Camp</t>
  </si>
  <si>
    <t xml:space="preserve">Tent Camp  </t>
  </si>
  <si>
    <t>Breakfast in Saranac Lake</t>
  </si>
  <si>
    <t>Saranac Lake Village</t>
  </si>
  <si>
    <t>Union Falls</t>
  </si>
  <si>
    <t>Unions Falls to Cadyville-Kent Falls Carry Bridge</t>
  </si>
  <si>
    <t>Gas station Market in Cadyville</t>
  </si>
  <si>
    <t>Cadyville-Kent Falls Carry Bridge</t>
  </si>
  <si>
    <t>afternoon Meal in Plattsburg</t>
  </si>
  <si>
    <t xml:space="preserve">Kent Falls Carry Bridge </t>
  </si>
  <si>
    <t>parked car at Hero's Welcome General Store</t>
  </si>
  <si>
    <t>Essex House Motel</t>
  </si>
  <si>
    <t>Dinner at essex house</t>
  </si>
  <si>
    <t>Island Pond, VT</t>
  </si>
  <si>
    <t>Pack boats for 6 days 5 nights - several restaurants</t>
  </si>
  <si>
    <t>4-Mountainhouse, 6 breakfast/lunch</t>
  </si>
  <si>
    <t>Island Pond to Clyde River Recreation</t>
  </si>
  <si>
    <t xml:space="preserve">Tent/Camp </t>
  </si>
  <si>
    <t>breakfast in island pond, dinner at country store</t>
  </si>
  <si>
    <t>Clyde River Recreation</t>
  </si>
  <si>
    <t>Clyde River Recreation to Perkins Landing Lake Memphremagog</t>
  </si>
  <si>
    <t>Tent/Camp</t>
  </si>
  <si>
    <t>breakfast at country store, lunch in Newport</t>
  </si>
  <si>
    <t>Perkins Landing Lake Megog</t>
  </si>
  <si>
    <t xml:space="preserve">Grand Portage to Missisquoi River to Richford, Grey Gables Overnight </t>
  </si>
  <si>
    <t>Grey Gables B&amp;B 800-299-2117</t>
  </si>
  <si>
    <t>Richford, VT Grey Gables</t>
  </si>
  <si>
    <t>Richford Grey Gables to East Highgate NFCT camp</t>
  </si>
  <si>
    <t>Breakfast in Swanton, lunch at Abby restaurant (don’t filter missiquoi water)</t>
  </si>
  <si>
    <t>East Highgate</t>
  </si>
  <si>
    <t>Missisquoi River East Highgate to Horth Hero State Park</t>
  </si>
  <si>
    <t>Snack in Swanton</t>
  </si>
  <si>
    <t>North Hero State Park</t>
  </si>
  <si>
    <t>North Hero State Park to Hero's Welcome General store to get parked car</t>
  </si>
  <si>
    <t>Meal at General Store</t>
  </si>
  <si>
    <t>Hero's Welcome General Store</t>
  </si>
  <si>
    <t>Groveton, NH</t>
  </si>
  <si>
    <t>Essex House Motel 802-723-1080</t>
  </si>
  <si>
    <t>Dinner and Drinks at Essex House</t>
  </si>
  <si>
    <t>Pack boats for 2 days 1 nights - 1 restaurants</t>
  </si>
  <si>
    <t>2-Mountainhouse, 2 breakfast/lunch</t>
  </si>
  <si>
    <t>Island Pond to Nulhegan River Hut - Long portages and 30+ Beaver Dams on Nulhegan River</t>
  </si>
  <si>
    <t>Cabin Camp $75- https://vermonthuts.org/huts/nulhegan-hut/</t>
  </si>
  <si>
    <t>breakfast in island pond</t>
  </si>
  <si>
    <t>Nulhegan River Hut</t>
  </si>
  <si>
    <t>Nulhegan River Hut to Groveton</t>
  </si>
  <si>
    <t>Breaklfast restaurant at Connecticut River. Goal to portage 3 miles there by 9:00 am</t>
  </si>
  <si>
    <t xml:space="preserve">Tent camp at Narmandeau long term parking in Groveton. </t>
  </si>
  <si>
    <t>Dinner in Groveton-North Country Family Restaurant open til 8:00 pm (see note above)</t>
  </si>
  <si>
    <t>Pack boats for 8 days 7 nights - several restaurants</t>
  </si>
  <si>
    <t xml:space="preserve"> Jackman Hardware 207-668-5281</t>
  </si>
  <si>
    <t>breakfast in Groveton</t>
  </si>
  <si>
    <t>Jackman, ME</t>
  </si>
  <si>
    <t>Jackman to Spencer Lake Camp</t>
  </si>
  <si>
    <t>Lunch in Jackman</t>
  </si>
  <si>
    <t>Spencer Rips Camp</t>
  </si>
  <si>
    <t>Spencer Rips Camp, spencer lake/stream, grand falls, big eddy camp, long falls</t>
  </si>
  <si>
    <t>no services</t>
  </si>
  <si>
    <t>Long Falls by Big Eddy Camp</t>
  </si>
  <si>
    <t>Long Falls portage to flagstaff lake to Stratton White Wolf Inn</t>
  </si>
  <si>
    <t>White Wolf Inn (207) 246-2922</t>
  </si>
  <si>
    <t>Dinner at Inn</t>
  </si>
  <si>
    <t>Stratton White Wolf Inn</t>
  </si>
  <si>
    <t>Portage hwy 16 from Stratton to Rangeley</t>
  </si>
  <si>
    <t>Tent Camp or Rangeley Motel</t>
  </si>
  <si>
    <t>Breakfast in Stratton, Dinner in Rangeley</t>
  </si>
  <si>
    <t xml:space="preserve">Stratton  </t>
  </si>
  <si>
    <t>Rangeley, ME</t>
  </si>
  <si>
    <t>Rangeley, Mooselookmeguntic &amp; Upper Richardson Lake</t>
  </si>
  <si>
    <t>Tent Camp 2.5 miles past Upper Dam portage (6 sites on UP Richardson))</t>
  </si>
  <si>
    <t>Breakfast in Rangeley Lunch in Oquossoc</t>
  </si>
  <si>
    <t xml:space="preserve">Upper Richardson Lake  </t>
  </si>
  <si>
    <t>Upper/Lower  Richardson, Umbagog lake to Errol</t>
  </si>
  <si>
    <t>Errol Motel</t>
  </si>
  <si>
    <t>Dinner in Errol</t>
  </si>
  <si>
    <t>Errol, NH</t>
  </si>
  <si>
    <t>Errol, NH to Gord's Corner in West Milan</t>
  </si>
  <si>
    <t>Breakfast in Errol, dinner at Gord's</t>
  </si>
  <si>
    <t>Gord's Corner West Milan</t>
  </si>
  <si>
    <t xml:space="preserve">West Milan to Narmandeau long term parking in Groveton. </t>
  </si>
  <si>
    <t>Breakfast at Gord's Snack in Groveton</t>
  </si>
  <si>
    <t>Bishops Motel in Jackman, ME
(207) 668-3231</t>
  </si>
  <si>
    <t>Jackman, Me</t>
  </si>
  <si>
    <t>Pack boats for 8 days 7 nights - few restaurants</t>
  </si>
  <si>
    <t>8-Mountainhouse, 8 breakfast/lunch</t>
  </si>
  <si>
    <t>Moose River from Jackman to Guage Rock at Demo Road</t>
  </si>
  <si>
    <t>Demo Road-Guage Rock</t>
  </si>
  <si>
    <t>Moosehead Lake Kelly's Warf</t>
  </si>
  <si>
    <t>Moosehead Lake Kelly's Warf to Chesuncook Village Boom House Camp</t>
  </si>
  <si>
    <t>Chesuncook Village Boom House Camp</t>
  </si>
  <si>
    <t>Boom House, Mud Pond Carry (miles include triple portage) Chamberlain Lake Camp</t>
  </si>
  <si>
    <t>Chamberlain Lake Camp</t>
  </si>
  <si>
    <t>Chamberlain Lake Camp, visit tramway trains, Eagle Lake to Churchill Dam Camp</t>
  </si>
  <si>
    <t>Churchill Dam, ME Camp</t>
  </si>
  <si>
    <t>Allagash River - Churchill Dam Chase Rapids to Round Pond Rips</t>
  </si>
  <si>
    <t>Churchil Dam</t>
  </si>
  <si>
    <t>Round Pond Rips Turk Island Camp</t>
  </si>
  <si>
    <t>Tent Camp in Allagash Village at Taylor Kelly 207-398-3393</t>
  </si>
  <si>
    <t>maybe services based on arrival</t>
  </si>
  <si>
    <t>Allagash Village</t>
  </si>
  <si>
    <t xml:space="preserve">St John River Allagash Village to Ft Kent </t>
  </si>
  <si>
    <t>breakfast in Allagash Village Lunch in Fort Kent</t>
  </si>
  <si>
    <t>Ft Kent</t>
  </si>
  <si>
    <t>Totals</t>
  </si>
  <si>
    <t>Thru-Paddler Miles</t>
  </si>
  <si>
    <t>Drivers Meet</t>
  </si>
  <si>
    <t xml:space="preserve">Home </t>
  </si>
  <si>
    <t>Meeting Location</t>
  </si>
  <si>
    <t>Optional: pick up trailer from friend, load boats &amp; Drive from home to Old Forge, Drop Boats &amp; gear at Clark’s Motel</t>
  </si>
  <si>
    <t>Old Forge Clark’s Beach Motel 315-369-3026 Clark’s Motel:  1 room for women- 3 nights: 2 drivers arrive Friday and drop boats and gear. 3rd driver arrives Saturday late check in and stays in same room with our gear and drops their gear. Sunday rent 2nd room for men</t>
  </si>
  <si>
    <t xml:space="preserve">Driver 1 drives trailer to Fort Kent.  </t>
  </si>
  <si>
    <t>Driver 2 follows driver 1 from meeting location to Old Forge Drop all resupply boxes labeled for driver 3 car at Clark’s Motel for driver 3 to pick up. Resupply boxes labeled driver 1 car go with driver 1.</t>
  </si>
  <si>
    <t>Driver 2 follows driver 1 to Fort Kent.  Park Driver 2 car and trailer with John Pelletier 207-834-5259 (confirmed 5-1)</t>
  </si>
  <si>
    <t>Driver 3 Drives to Old Forge to Drop boat and gear at Clark’s motel. Picks up resupply boxes labeled “car 3” from Clark’s motel</t>
  </si>
  <si>
    <t>Car 3 drives to 3537 US -2 North Hero, VT to meet paddlers in car 1, park at Hero's Welcome General Store (owners Paul/Bob) 802-372-4161 Parking $6.00/night per car.  Meet shuttle driver Craig Von Bargen at store</t>
  </si>
  <si>
    <t>Car 1 parks 7 nights/$42 Car 3 parks 13 nights $78</t>
  </si>
  <si>
    <t>Paddlers and gear drive in car 1 from Fort Kent to North Hero General Store, VT.  </t>
  </si>
  <si>
    <t>Paddlers ride in Car 1 to Old Forge with Craig Von Bargen 518-569-9756</t>
  </si>
  <si>
    <t>Craig Von Bargen returns car 1 back to Hero's Welcome general store and locks keys in car</t>
  </si>
  <si>
    <t>Supply box 1 (Car 1) Old Forge to North Hero Island</t>
  </si>
  <si>
    <t xml:space="preserve">Raquette Lake Big Island Lean to lean to on Long Lake, NY. </t>
  </si>
  <si>
    <t xml:space="preserve">Lean to </t>
  </si>
  <si>
    <t>Possible Dinner at  long lake adirondack motel</t>
  </si>
  <si>
    <t>Long Lake to Stoney Creek Lean-to</t>
  </si>
  <si>
    <t>Breakfast at camp or adirondack motel</t>
  </si>
  <si>
    <t xml:space="preserve">Kent Falls Carry Bridge to North Hero Island parked car.  </t>
  </si>
  <si>
    <t>Drive car 1 with boats from North Hero to Island Pond. Make sure resupply boxes are in correct cars.  OVERNIGHT Essex House and Tavern 802-723-1080 www.essexhouse.com</t>
  </si>
  <si>
    <t>Supply box 2 ( Car 2) Island Pond to North Hero General Store</t>
  </si>
  <si>
    <t>Lunch in Mansonville, dinner in Swanton (don’t filter missiquoi water)</t>
  </si>
  <si>
    <t xml:space="preserve">Drive car 1 from Island Pond to 130 Lancaster Rd, Groveton, NH 03582.  Narmandeau long term parking in Groveton. Paddler 2 stays at Essex house to watch boats while paddler 1 &amp; 3 spot a car in Groveton. Laundry at Essex </t>
  </si>
  <si>
    <t>Drive car3 with boats from North Hero to Island Pond.  Checkin to Essex House 802-723-1080 and DROP boats and gear</t>
  </si>
  <si>
    <t xml:space="preserve">Drive car 3 from Island Pond to Narmandeau long term parking in Groveton. </t>
  </si>
  <si>
    <t>Driver 1 and 3 Return with car 1 to Island Pond.  Laundy at Essex. Option to check Nulhegan hut for availability and on line registration.</t>
  </si>
  <si>
    <t>Supply box 3 ( Car 3 ) Island Pond to Groveton</t>
  </si>
  <si>
    <t>Leave paddler 2 to watch boats and set camp at Narmandeau.  Paddler 1 &amp; 3 rides in car from Groveland to Island Pond to get car 1</t>
  </si>
  <si>
    <t>NOTE: If running late, have Dinner in Groveton before picking up car 1 in Island Pond</t>
  </si>
  <si>
    <t xml:space="preserve">Drive car 1 from Island Pond to Narmandeau long term parking in Groveton. </t>
  </si>
  <si>
    <t>Follow in car 3 from Island Pond to Groveton </t>
  </si>
  <si>
    <t>Supply box 4 (Car 3) Jackman to Groveton</t>
  </si>
  <si>
    <t>Drive car 3 with boats from Groveton to Jackman, ME Park car 3 at Jackman Hardware</t>
  </si>
  <si>
    <t>Drive car 1 with boats to Jackman .  Check into Bishop's Motel, 461 Main Street, Jackman, ME 04945 .  Laundry and resupply</t>
  </si>
  <si>
    <t>Park car 1 at Jackman Hardware 201 Alt Main Trail, Jackman, ME 04945 Opens at 8:00 AM (with permission to park before they open, depart before they open at  8:00am (public boat launch at this address)</t>
  </si>
  <si>
    <t>Supply box 5 (Car 1) Jackman to Fort Kent</t>
  </si>
  <si>
    <t>Demo Road to Moosehead Lake Kelly's Warf.</t>
  </si>
  <si>
    <t>Round Pond River Rips, Allagash river to Allagash Village call John Pellitier to deliver car2 and trailer</t>
  </si>
  <si>
    <t>Drive car 2 with trailer and boats from Fort Kent to Jackman ME to get Car 1 &amp; 3</t>
  </si>
  <si>
    <t>Car 1 and trailer from Jackman to Home</t>
  </si>
  <si>
    <t>Home</t>
  </si>
  <si>
    <t xml:space="preserve"> Car 2 from Jackman to Home</t>
  </si>
  <si>
    <t xml:space="preserve"> Car 3 from Jackman to Home</t>
  </si>
  <si>
    <t>Car 1 Miles</t>
  </si>
  <si>
    <t>Car 2 Miles</t>
  </si>
  <si>
    <t>Car 3 Miles</t>
  </si>
  <si>
    <t>Mack Truax 2019 Downriver Paddle Plan , for questions contact macktruax@comcast.net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</si>
</sst>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quot;h&quot;"/>
    <numFmt numFmtId="165" formatCode="[h]&quot;h&quot;\ m&quot;m&quot;"/>
    <numFmt numFmtId="166" formatCode="[s].000&quot;s&quot;"/>
    <numFmt numFmtId="167" formatCode="[m]&quot;m&quot;"/>
  </numFmts>
  <fonts count="4" x14ac:knownFonts="1">
    <font>
      <sz val="11"/>
      <color indexed="8"/>
      <name val="Calibri"/>
    </font>
    <font>
      <b/>
      <sz val="11"/>
      <color indexed="8"/>
      <name val="Calibri"/>
    </font>
    <font>
      <b/>
      <sz val="12"/>
      <color indexed="8"/>
      <name val="Microsoft Sans Serif"/>
      <family val="2"/>
    </font>
    <font>
      <b/>
      <sz val="11"/>
      <color indexed="8"/>
      <name val="Microsoft Sans Serif"/>
      <family val="2"/>
    </font>
  </fonts>
  <fills count="9">
    <fill>
      <patternFill patternType="none"/>
    </fill>
    <fill>
      <patternFill patternType="gray125"/>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7"/>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s>
  <borders count="5">
    <border>
      <left/>
      <right/>
      <top/>
      <bottom/>
      <diagonal/>
    </border>
    <border>
      <left style="thin">
        <color indexed="12"/>
      </left>
      <right style="thin">
        <color indexed="12"/>
      </right>
      <top style="thin">
        <color indexed="12"/>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12"/>
      </bottom>
      <diagonal/>
    </border>
    <border>
      <left style="thin">
        <color indexed="8"/>
      </left>
      <right style="thin">
        <color indexed="8"/>
      </right>
      <top style="thin">
        <color indexed="12"/>
      </top>
      <bottom style="thin">
        <color indexed="8"/>
      </bottom>
      <diagonal/>
    </border>
  </borders>
  <cellStyleXfs count="1">
    <xf numFmtId="0" fontId="0" fillId="0" borderId="0" applyNumberFormat="0" applyFill="0" applyBorder="0" applyProtection="0"/>
  </cellStyleXfs>
  <cellXfs count="42">
    <xf numFmtId="0" fontId="0" fillId="0" borderId="0" xfId="0" applyFont="1" applyAlignment="1"/>
    <xf numFmtId="0" fontId="0" fillId="0" borderId="0" xfId="0" applyNumberFormat="1" applyFont="1" applyAlignment="1"/>
    <xf numFmtId="0" fontId="1" fillId="0" borderId="1" xfId="0" applyFont="1" applyBorder="1" applyAlignment="1"/>
    <xf numFmtId="49" fontId="1" fillId="0" borderId="2" xfId="0" applyNumberFormat="1" applyFont="1" applyBorder="1" applyAlignment="1"/>
    <xf numFmtId="49" fontId="1" fillId="2" borderId="2" xfId="0" applyNumberFormat="1" applyFont="1" applyFill="1" applyBorder="1" applyAlignment="1">
      <alignment horizontal="center" vertical="center" wrapText="1"/>
    </xf>
    <xf numFmtId="49" fontId="0" fillId="0" borderId="2" xfId="0" applyNumberFormat="1" applyFont="1" applyBorder="1" applyAlignment="1"/>
    <xf numFmtId="0" fontId="0" fillId="0" borderId="2" xfId="0" applyFont="1" applyBorder="1" applyAlignment="1"/>
    <xf numFmtId="0" fontId="1" fillId="0" borderId="2" xfId="0" applyFont="1" applyBorder="1" applyAlignment="1"/>
    <xf numFmtId="2" fontId="1" fillId="0" borderId="2" xfId="0" applyNumberFormat="1" applyFont="1" applyBorder="1" applyAlignment="1"/>
    <xf numFmtId="49" fontId="2" fillId="2" borderId="2" xfId="0" applyNumberFormat="1" applyFont="1" applyFill="1" applyBorder="1" applyAlignment="1">
      <alignment horizontal="center" wrapText="1"/>
    </xf>
    <xf numFmtId="0" fontId="2" fillId="2" borderId="2" xfId="0" applyFont="1" applyFill="1" applyBorder="1" applyAlignment="1">
      <alignment horizontal="center" wrapText="1"/>
    </xf>
    <xf numFmtId="0" fontId="3" fillId="0" borderId="0" xfId="0" applyNumberFormat="1" applyFont="1" applyAlignment="1"/>
    <xf numFmtId="0" fontId="3" fillId="0" borderId="0" xfId="0" applyFont="1" applyAlignment="1"/>
    <xf numFmtId="0" fontId="2" fillId="2" borderId="2" xfId="0" applyNumberFormat="1" applyFont="1" applyFill="1" applyBorder="1" applyAlignment="1">
      <alignment horizontal="center" wrapText="1"/>
    </xf>
    <xf numFmtId="16" fontId="2" fillId="2" borderId="2" xfId="0" applyNumberFormat="1" applyFont="1" applyFill="1" applyBorder="1" applyAlignment="1">
      <alignment horizontal="center" wrapText="1"/>
    </xf>
    <xf numFmtId="49" fontId="2" fillId="2" borderId="2" xfId="0" applyNumberFormat="1" applyFont="1" applyFill="1" applyBorder="1" applyAlignment="1">
      <alignment wrapText="1"/>
    </xf>
    <xf numFmtId="0" fontId="2" fillId="2" borderId="2" xfId="0" applyFont="1" applyFill="1" applyBorder="1" applyAlignment="1">
      <alignment wrapText="1"/>
    </xf>
    <xf numFmtId="49" fontId="2" fillId="2" borderId="2" xfId="0" applyNumberFormat="1" applyFont="1" applyFill="1" applyBorder="1" applyAlignment="1">
      <alignment horizontal="left" wrapText="1"/>
    </xf>
    <xf numFmtId="2" fontId="2" fillId="2" borderId="2" xfId="0" applyNumberFormat="1" applyFont="1" applyFill="1" applyBorder="1" applyAlignment="1">
      <alignment horizontal="center" wrapText="1"/>
    </xf>
    <xf numFmtId="2" fontId="2" fillId="3" borderId="2" xfId="0" applyNumberFormat="1" applyFont="1" applyFill="1" applyBorder="1" applyAlignment="1">
      <alignment wrapText="1"/>
    </xf>
    <xf numFmtId="20" fontId="2" fillId="2" borderId="2" xfId="0" applyNumberFormat="1" applyFont="1" applyFill="1" applyBorder="1" applyAlignment="1">
      <alignment wrapText="1"/>
    </xf>
    <xf numFmtId="16" fontId="2" fillId="2" borderId="2" xfId="0" applyNumberFormat="1" applyFont="1" applyFill="1" applyBorder="1" applyAlignment="1">
      <alignment wrapText="1"/>
    </xf>
    <xf numFmtId="2" fontId="2" fillId="4" borderId="2" xfId="0" applyNumberFormat="1" applyFont="1" applyFill="1" applyBorder="1" applyAlignment="1">
      <alignment wrapText="1"/>
    </xf>
    <xf numFmtId="164" fontId="2" fillId="2" borderId="2" xfId="0" applyNumberFormat="1" applyFont="1" applyFill="1" applyBorder="1" applyAlignment="1">
      <alignment wrapText="1"/>
    </xf>
    <xf numFmtId="2" fontId="2" fillId="5" borderId="2" xfId="0" applyNumberFormat="1" applyFont="1" applyFill="1" applyBorder="1" applyAlignment="1">
      <alignment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2" fontId="2" fillId="2" borderId="2" xfId="0" applyNumberFormat="1" applyFont="1" applyFill="1" applyBorder="1" applyAlignment="1">
      <alignment wrapText="1"/>
    </xf>
    <xf numFmtId="165" fontId="2" fillId="2" borderId="2" xfId="0" applyNumberFormat="1" applyFont="1" applyFill="1" applyBorder="1" applyAlignment="1">
      <alignment wrapText="1"/>
    </xf>
    <xf numFmtId="49" fontId="2" fillId="4" borderId="2" xfId="0" applyNumberFormat="1" applyFont="1" applyFill="1" applyBorder="1" applyAlignment="1">
      <alignment horizontal="left" vertical="center" wrapText="1"/>
    </xf>
    <xf numFmtId="49" fontId="2" fillId="4"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wrapText="1"/>
    </xf>
    <xf numFmtId="2" fontId="2" fillId="7" borderId="2" xfId="0" applyNumberFormat="1" applyFont="1" applyFill="1" applyBorder="1" applyAlignment="1">
      <alignment horizontal="center" wrapText="1"/>
    </xf>
    <xf numFmtId="2" fontId="2" fillId="8" borderId="2" xfId="0" applyNumberFormat="1" applyFont="1" applyFill="1" applyBorder="1" applyAlignment="1">
      <alignment wrapText="1"/>
    </xf>
    <xf numFmtId="49" fontId="2" fillId="2" borderId="2" xfId="0" applyNumberFormat="1" applyFont="1" applyFill="1" applyBorder="1" applyAlignment="1">
      <alignment vertical="center" wrapText="1"/>
    </xf>
    <xf numFmtId="49" fontId="2" fillId="2" borderId="2" xfId="0" applyNumberFormat="1" applyFont="1" applyFill="1" applyBorder="1" applyAlignment="1">
      <alignment horizontal="left" vertical="center" wrapText="1"/>
    </xf>
    <xf numFmtId="0" fontId="2" fillId="2" borderId="2" xfId="0" applyFont="1" applyFill="1" applyBorder="1" applyAlignment="1">
      <alignment horizontal="left" wrapText="1"/>
    </xf>
    <xf numFmtId="166" fontId="2" fillId="2" borderId="2" xfId="0" applyNumberFormat="1" applyFont="1" applyFill="1" applyBorder="1" applyAlignment="1">
      <alignment wrapText="1"/>
    </xf>
    <xf numFmtId="167" fontId="2" fillId="2" borderId="2" xfId="0" applyNumberFormat="1" applyFont="1" applyFill="1" applyBorder="1" applyAlignment="1">
      <alignment wrapText="1"/>
    </xf>
    <xf numFmtId="49" fontId="2" fillId="2" borderId="2" xfId="0" applyNumberFormat="1" applyFont="1" applyFill="1" applyBorder="1" applyAlignment="1">
      <alignment horizontal="right" wrapText="1"/>
    </xf>
    <xf numFmtId="0" fontId="2" fillId="2" borderId="2" xfId="0" applyFont="1" applyFill="1" applyBorder="1" applyAlignment="1">
      <alignment horizontal="right" wrapText="1"/>
    </xf>
    <xf numFmtId="0" fontId="3" fillId="0" borderId="0" xfId="0" applyNumberFormat="1" applyFont="1" applyAlignment="1">
      <alignment horizont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FFFFFFFF"/>
      <rgbColor rgb="FFFFC000"/>
      <rgbColor rgb="FFFFFF00"/>
      <rgbColor rgb="FFFE50E9"/>
      <rgbColor rgb="FFBFBFBF"/>
      <rgbColor rgb="FF0563C1"/>
      <rgbColor rgb="FF92D050"/>
      <rgbColor rgb="FFFF0000"/>
      <rgbColor rgb="FF00B0F0"/>
      <rgbColor rgb="FFBDC0BF"/>
      <rgbColor rgb="FFA5A5A5"/>
      <rgbColor rgb="FF3F3F3F"/>
      <rgbColor rgb="FFDBDBDB"/>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274007</xdr:colOff>
      <xdr:row>38</xdr:row>
      <xdr:rowOff>48503</xdr:rowOff>
    </xdr:to>
    <xdr:pic>
      <xdr:nvPicPr>
        <xdr:cNvPr id="2" name="Picture 12" descr="Picture 1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10180008" cy="6322304"/>
        </a:xfrm>
        <a:prstGeom prst="rect">
          <a:avLst/>
        </a:prstGeom>
        <a:ln w="12700" cap="flat">
          <a:noFill/>
          <a:miter lim="400000"/>
        </a:ln>
        <a:effectLst/>
      </xdr:spPr>
    </xdr:pic>
    <xdr:clientData/>
  </xdr:twoCellAnchor>
  <xdr:twoCellAnchor>
    <xdr:from>
      <xdr:col>0</xdr:col>
      <xdr:colOff>1</xdr:colOff>
      <xdr:row>0</xdr:row>
      <xdr:rowOff>10438</xdr:rowOff>
    </xdr:from>
    <xdr:to>
      <xdr:col>13</xdr:col>
      <xdr:colOff>111850</xdr:colOff>
      <xdr:row>34</xdr:row>
      <xdr:rowOff>101921</xdr:rowOff>
    </xdr:to>
    <xdr:grpSp>
      <xdr:nvGrpSpPr>
        <xdr:cNvPr id="7" name="Group 28">
          <a:extLst>
            <a:ext uri="{FF2B5EF4-FFF2-40B4-BE49-F238E27FC236}">
              <a16:creationId xmlns:a16="http://schemas.microsoft.com/office/drawing/2014/main" id="{00000000-0008-0000-0400-000007000000}"/>
            </a:ext>
          </a:extLst>
        </xdr:cNvPr>
        <xdr:cNvGrpSpPr/>
      </xdr:nvGrpSpPr>
      <xdr:grpSpPr>
        <a:xfrm>
          <a:off x="1" y="10438"/>
          <a:ext cx="9027249" cy="5532163"/>
          <a:chOff x="0" y="0"/>
          <a:chExt cx="10017849" cy="5704883"/>
        </a:xfrm>
      </xdr:grpSpPr>
      <xdr:pic>
        <xdr:nvPicPr>
          <xdr:cNvPr id="3" name="Picture 22" descr="Picture 2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7228497" cy="2029095"/>
          </a:xfrm>
          <a:prstGeom prst="rect">
            <a:avLst/>
          </a:prstGeom>
          <a:ln w="12700" cap="flat">
            <a:noFill/>
            <a:miter lim="400000"/>
          </a:ln>
          <a:effectLst/>
        </xdr:spPr>
      </xdr:pic>
      <xdr:sp macro="" textlink="">
        <xdr:nvSpPr>
          <xdr:cNvPr id="4" name="Shape 4">
            <a:extLst>
              <a:ext uri="{FF2B5EF4-FFF2-40B4-BE49-F238E27FC236}">
                <a16:creationId xmlns:a16="http://schemas.microsoft.com/office/drawing/2014/main" id="{00000000-0008-0000-0400-000004000000}"/>
              </a:ext>
            </a:extLst>
          </xdr:cNvPr>
          <xdr:cNvSpPr/>
        </xdr:nvSpPr>
        <xdr:spPr>
          <a:xfrm>
            <a:off x="6479128" y="4694700"/>
            <a:ext cx="3538721" cy="1010183"/>
          </a:xfrm>
          <a:prstGeom prst="rect">
            <a:avLst/>
          </a:prstGeom>
          <a:solidFill>
            <a:srgbClr val="FFFFFF"/>
          </a:solidFill>
          <a:ln w="12700" cap="flat">
            <a:noFill/>
            <a:miter lim="400000"/>
          </a:ln>
          <a:effectLst/>
        </xdr:spPr>
        <xdr:txBody>
          <a:bodyPr/>
          <a:lstStyle/>
          <a:p>
            <a:endParaRPr/>
          </a:p>
        </xdr:txBody>
      </xdr:sp>
    </xdr:grpSp>
    <xdr:clientData/>
  </xdr:twoCellAnchor>
</xdr:wsDr>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72"/>
  <sheetViews>
    <sheetView showGridLines="0" tabSelected="1" zoomScale="90" zoomScaleNormal="90" zoomScalePageLayoutView="70" workbookViewId="0">
      <selection sqref="A1:XFD1048576"/>
    </sheetView>
  </sheetViews>
  <sheetFormatPr defaultColWidth="8.77734375" defaultRowHeight="14.4" customHeight="1" x14ac:dyDescent="0.25"/>
  <cols>
    <col min="1" max="1" width="5.5546875" style="41" customWidth="1"/>
    <col min="2" max="2" width="8.21875" style="41" customWidth="1"/>
    <col min="3" max="3" width="8.109375" style="41" bestFit="1" customWidth="1"/>
    <col min="4" max="4" width="5.44140625" style="11" customWidth="1"/>
    <col min="5" max="5" width="9.109375" style="11" bestFit="1" customWidth="1"/>
    <col min="6" max="6" width="9.88671875" style="41" bestFit="1" customWidth="1"/>
    <col min="7" max="7" width="48.88671875" style="11" bestFit="1" customWidth="1"/>
    <col min="8" max="8" width="24.88671875" style="11" bestFit="1" customWidth="1"/>
    <col min="9" max="9" width="20.5546875" style="11" customWidth="1"/>
    <col min="10" max="10" width="15" style="11" customWidth="1"/>
    <col min="11" max="11" width="14.5546875" style="11" bestFit="1" customWidth="1"/>
    <col min="12" max="12" width="7.33203125" style="11" customWidth="1"/>
    <col min="13" max="13" width="8.109375" style="11" customWidth="1"/>
    <col min="14" max="14" width="9.44140625" style="11" customWidth="1"/>
    <col min="15" max="15" width="6.44140625" style="11" customWidth="1"/>
    <col min="16" max="16" width="6.21875" style="11" customWidth="1"/>
    <col min="17" max="17" width="10.44140625" style="11" bestFit="1" customWidth="1"/>
    <col min="18" max="255" width="8.88671875" style="11" customWidth="1"/>
    <col min="256" max="16384" width="8.77734375" style="12"/>
  </cols>
  <sheetData>
    <row r="1" spans="1:17" ht="28.8" customHeight="1" x14ac:dyDescent="0.3">
      <c r="A1" s="9" t="s">
        <v>14</v>
      </c>
      <c r="B1" s="9" t="s">
        <v>15</v>
      </c>
      <c r="C1" s="9" t="s">
        <v>16</v>
      </c>
      <c r="D1" s="10"/>
      <c r="E1" s="9" t="s">
        <v>17</v>
      </c>
      <c r="F1" s="9" t="s">
        <v>18</v>
      </c>
      <c r="G1" s="9" t="s">
        <v>19</v>
      </c>
      <c r="H1" s="9" t="s">
        <v>20</v>
      </c>
      <c r="I1" s="9" t="s">
        <v>21</v>
      </c>
      <c r="J1" s="9" t="s">
        <v>22</v>
      </c>
      <c r="K1" s="9" t="s">
        <v>23</v>
      </c>
      <c r="L1" s="9" t="s">
        <v>1</v>
      </c>
      <c r="M1" s="9" t="s">
        <v>2</v>
      </c>
      <c r="N1" s="9" t="s">
        <v>3</v>
      </c>
      <c r="O1" s="9" t="s">
        <v>24</v>
      </c>
      <c r="P1" s="9" t="s">
        <v>25</v>
      </c>
      <c r="Q1" s="9" t="s">
        <v>26</v>
      </c>
    </row>
    <row r="2" spans="1:17" ht="28.8" customHeight="1" x14ac:dyDescent="0.3">
      <c r="A2" s="9"/>
      <c r="B2" s="9"/>
      <c r="C2" s="9"/>
      <c r="D2" s="10"/>
      <c r="E2" s="9"/>
      <c r="F2" s="9"/>
      <c r="G2" s="9" t="s">
        <v>219</v>
      </c>
      <c r="H2" s="9"/>
      <c r="I2" s="9"/>
      <c r="J2" s="9"/>
      <c r="K2" s="9"/>
      <c r="L2" s="9"/>
      <c r="M2" s="9"/>
      <c r="N2" s="9"/>
      <c r="O2" s="9"/>
      <c r="P2" s="9"/>
      <c r="Q2" s="9"/>
    </row>
    <row r="3" spans="1:17" ht="31.2" x14ac:dyDescent="0.3">
      <c r="A3" s="13">
        <v>1</v>
      </c>
      <c r="B3" s="10"/>
      <c r="C3" s="9" t="s">
        <v>27</v>
      </c>
      <c r="D3" s="9" t="s">
        <v>28</v>
      </c>
      <c r="E3" s="14">
        <v>43616</v>
      </c>
      <c r="F3" s="9" t="s">
        <v>29</v>
      </c>
      <c r="G3" s="15" t="s">
        <v>171</v>
      </c>
      <c r="H3" s="16"/>
      <c r="I3" s="16"/>
      <c r="J3" s="17" t="s">
        <v>172</v>
      </c>
      <c r="K3" s="17" t="s">
        <v>173</v>
      </c>
      <c r="L3" s="18"/>
      <c r="M3" s="18"/>
      <c r="N3" s="19">
        <v>50</v>
      </c>
      <c r="O3" s="20">
        <v>0.29166666666666657</v>
      </c>
      <c r="P3" s="20">
        <v>0.33333333333333343</v>
      </c>
      <c r="Q3" s="20">
        <v>4.166666666666663E-2</v>
      </c>
    </row>
    <row r="4" spans="1:17" ht="46.8" x14ac:dyDescent="0.3">
      <c r="A4" s="13">
        <v>1</v>
      </c>
      <c r="B4" s="10"/>
      <c r="C4" s="9" t="s">
        <v>27</v>
      </c>
      <c r="D4" s="15" t="s">
        <v>30</v>
      </c>
      <c r="E4" s="21">
        <v>43616</v>
      </c>
      <c r="F4" s="9" t="s">
        <v>29</v>
      </c>
      <c r="G4" s="15" t="s">
        <v>174</v>
      </c>
      <c r="H4" s="15" t="s">
        <v>31</v>
      </c>
      <c r="I4" s="16"/>
      <c r="J4" s="17" t="s">
        <v>172</v>
      </c>
      <c r="K4" s="15" t="s">
        <v>31</v>
      </c>
      <c r="L4" s="18"/>
      <c r="M4" s="18"/>
      <c r="N4" s="22">
        <v>606</v>
      </c>
      <c r="O4" s="20">
        <v>0.33333333333333343</v>
      </c>
      <c r="P4" s="20">
        <v>0.75</v>
      </c>
      <c r="Q4" s="23">
        <f t="shared" ref="Q4:Q12" si="0">P4-O4</f>
        <v>0.41666666666666657</v>
      </c>
    </row>
    <row r="5" spans="1:17" ht="218.4" x14ac:dyDescent="0.3">
      <c r="A5" s="13">
        <v>1</v>
      </c>
      <c r="B5" s="10"/>
      <c r="C5" s="9" t="s">
        <v>27</v>
      </c>
      <c r="D5" s="15" t="s">
        <v>30</v>
      </c>
      <c r="E5" s="21">
        <v>43616</v>
      </c>
      <c r="F5" s="9" t="s">
        <v>29</v>
      </c>
      <c r="G5" s="15" t="s">
        <v>177</v>
      </c>
      <c r="H5" s="15" t="s">
        <v>175</v>
      </c>
      <c r="I5" s="15" t="s">
        <v>32</v>
      </c>
      <c r="J5" s="17" t="s">
        <v>172</v>
      </c>
      <c r="K5" s="15" t="s">
        <v>31</v>
      </c>
      <c r="L5" s="18"/>
      <c r="M5" s="18"/>
      <c r="N5" s="19">
        <v>606</v>
      </c>
      <c r="O5" s="20">
        <v>0.33333333333333343</v>
      </c>
      <c r="P5" s="20">
        <v>0.75</v>
      </c>
      <c r="Q5" s="23">
        <f t="shared" si="0"/>
        <v>0.41666666666666657</v>
      </c>
    </row>
    <row r="6" spans="1:17" ht="31.2" x14ac:dyDescent="0.3">
      <c r="A6" s="13">
        <v>2</v>
      </c>
      <c r="B6" s="10"/>
      <c r="C6" s="9" t="s">
        <v>27</v>
      </c>
      <c r="D6" s="15" t="s">
        <v>30</v>
      </c>
      <c r="E6" s="21">
        <v>43617</v>
      </c>
      <c r="F6" s="9" t="s">
        <v>33</v>
      </c>
      <c r="G6" s="15" t="s">
        <v>176</v>
      </c>
      <c r="H6" s="15" t="s">
        <v>34</v>
      </c>
      <c r="I6" s="15" t="s">
        <v>35</v>
      </c>
      <c r="J6" s="15" t="s">
        <v>31</v>
      </c>
      <c r="K6" s="15" t="s">
        <v>36</v>
      </c>
      <c r="L6" s="18"/>
      <c r="M6" s="18"/>
      <c r="N6" s="22">
        <v>523</v>
      </c>
      <c r="O6" s="20">
        <v>0.33333333333333343</v>
      </c>
      <c r="P6" s="20">
        <v>0.70833333333333326</v>
      </c>
      <c r="Q6" s="23">
        <f t="shared" si="0"/>
        <v>0.37499999999999983</v>
      </c>
    </row>
    <row r="7" spans="1:17" ht="62.4" x14ac:dyDescent="0.3">
      <c r="A7" s="13">
        <v>2</v>
      </c>
      <c r="B7" s="10"/>
      <c r="C7" s="9" t="s">
        <v>27</v>
      </c>
      <c r="D7" s="15" t="s">
        <v>30</v>
      </c>
      <c r="E7" s="21">
        <v>43617</v>
      </c>
      <c r="F7" s="9" t="s">
        <v>33</v>
      </c>
      <c r="G7" s="15" t="s">
        <v>178</v>
      </c>
      <c r="H7" s="15" t="s">
        <v>37</v>
      </c>
      <c r="I7" s="16"/>
      <c r="J7" s="15" t="s">
        <v>31</v>
      </c>
      <c r="K7" s="15" t="s">
        <v>36</v>
      </c>
      <c r="L7" s="18"/>
      <c r="M7" s="18"/>
      <c r="N7" s="19">
        <v>523</v>
      </c>
      <c r="O7" s="20">
        <v>0.33333333333333343</v>
      </c>
      <c r="P7" s="20">
        <v>0.70833333333333326</v>
      </c>
      <c r="Q7" s="23">
        <f t="shared" si="0"/>
        <v>0.37499999999999983</v>
      </c>
    </row>
    <row r="8" spans="1:17" ht="46.8" x14ac:dyDescent="0.3">
      <c r="A8" s="13">
        <v>2</v>
      </c>
      <c r="B8" s="10"/>
      <c r="C8" s="9" t="s">
        <v>27</v>
      </c>
      <c r="D8" s="15" t="s">
        <v>30</v>
      </c>
      <c r="E8" s="21">
        <v>43617</v>
      </c>
      <c r="F8" s="9" t="s">
        <v>33</v>
      </c>
      <c r="G8" s="15" t="s">
        <v>179</v>
      </c>
      <c r="H8" s="15" t="s">
        <v>39</v>
      </c>
      <c r="I8" s="15" t="s">
        <v>32</v>
      </c>
      <c r="J8" s="15" t="s">
        <v>40</v>
      </c>
      <c r="K8" s="15" t="s">
        <v>41</v>
      </c>
      <c r="L8" s="18"/>
      <c r="M8" s="18"/>
      <c r="N8" s="24">
        <v>732</v>
      </c>
      <c r="O8" s="20">
        <v>0.29166666666666657</v>
      </c>
      <c r="P8" s="20">
        <v>0.75</v>
      </c>
      <c r="Q8" s="23">
        <f t="shared" si="0"/>
        <v>0.45833333333333343</v>
      </c>
    </row>
    <row r="9" spans="1:17" ht="93.6" x14ac:dyDescent="0.3">
      <c r="A9" s="13">
        <v>3</v>
      </c>
      <c r="B9" s="25"/>
      <c r="C9" s="9" t="s">
        <v>27</v>
      </c>
      <c r="D9" s="15" t="s">
        <v>28</v>
      </c>
      <c r="E9" s="21">
        <v>43618</v>
      </c>
      <c r="F9" s="9" t="s">
        <v>42</v>
      </c>
      <c r="G9" s="15" t="s">
        <v>180</v>
      </c>
      <c r="H9" s="15" t="s">
        <v>181</v>
      </c>
      <c r="I9" s="15" t="s">
        <v>35</v>
      </c>
      <c r="J9" s="15" t="s">
        <v>41</v>
      </c>
      <c r="K9" s="15" t="s">
        <v>43</v>
      </c>
      <c r="L9" s="18"/>
      <c r="M9" s="18"/>
      <c r="N9" s="24">
        <v>184</v>
      </c>
      <c r="O9" s="20">
        <v>0.33333333333333343</v>
      </c>
      <c r="P9" s="20">
        <v>0.5</v>
      </c>
      <c r="Q9" s="23">
        <f t="shared" si="0"/>
        <v>0.16666666666666657</v>
      </c>
    </row>
    <row r="10" spans="1:17" ht="31.2" x14ac:dyDescent="0.3">
      <c r="A10" s="13">
        <v>3</v>
      </c>
      <c r="B10" s="26"/>
      <c r="C10" s="9" t="s">
        <v>27</v>
      </c>
      <c r="D10" s="9" t="s">
        <v>28</v>
      </c>
      <c r="E10" s="14">
        <v>43618</v>
      </c>
      <c r="F10" s="9" t="s">
        <v>42</v>
      </c>
      <c r="G10" s="15" t="s">
        <v>182</v>
      </c>
      <c r="H10" s="15" t="s">
        <v>44</v>
      </c>
      <c r="I10" s="16"/>
      <c r="J10" s="17" t="s">
        <v>36</v>
      </c>
      <c r="K10" s="17" t="s">
        <v>43</v>
      </c>
      <c r="L10" s="18"/>
      <c r="M10" s="18"/>
      <c r="N10" s="22">
        <v>350</v>
      </c>
      <c r="O10" s="20">
        <v>0.25</v>
      </c>
      <c r="P10" s="20">
        <v>0.5</v>
      </c>
      <c r="Q10" s="23">
        <f t="shared" si="0"/>
        <v>0.25</v>
      </c>
    </row>
    <row r="11" spans="1:17" ht="31.2" x14ac:dyDescent="0.3">
      <c r="A11" s="13">
        <v>3</v>
      </c>
      <c r="B11" s="10"/>
      <c r="C11" s="9" t="s">
        <v>27</v>
      </c>
      <c r="D11" s="15" t="s">
        <v>38</v>
      </c>
      <c r="E11" s="21">
        <v>43618</v>
      </c>
      <c r="F11" s="9" t="s">
        <v>42</v>
      </c>
      <c r="G11" s="15" t="s">
        <v>183</v>
      </c>
      <c r="H11" s="15" t="s">
        <v>45</v>
      </c>
      <c r="I11" s="15" t="s">
        <v>32</v>
      </c>
      <c r="J11" s="15" t="s">
        <v>43</v>
      </c>
      <c r="K11" s="15" t="s">
        <v>41</v>
      </c>
      <c r="L11" s="18"/>
      <c r="M11" s="27"/>
      <c r="N11" s="22">
        <v>184</v>
      </c>
      <c r="O11" s="20">
        <v>0.52083333333333326</v>
      </c>
      <c r="P11" s="20">
        <v>0.66666666666666674</v>
      </c>
      <c r="Q11" s="28">
        <f t="shared" si="0"/>
        <v>0.14583333333333348</v>
      </c>
    </row>
    <row r="12" spans="1:17" ht="46.8" x14ac:dyDescent="0.3">
      <c r="A12" s="13">
        <v>3</v>
      </c>
      <c r="B12" s="10"/>
      <c r="C12" s="9" t="s">
        <v>27</v>
      </c>
      <c r="D12" s="15" t="s">
        <v>38</v>
      </c>
      <c r="E12" s="21">
        <v>43618</v>
      </c>
      <c r="F12" s="9" t="s">
        <v>42</v>
      </c>
      <c r="G12" s="15" t="s">
        <v>184</v>
      </c>
      <c r="H12" s="15" t="s">
        <v>46</v>
      </c>
      <c r="I12" s="16"/>
      <c r="J12" s="15" t="s">
        <v>41</v>
      </c>
      <c r="K12" s="15" t="s">
        <v>43</v>
      </c>
      <c r="L12" s="18"/>
      <c r="M12" s="18"/>
      <c r="N12" s="22">
        <v>184</v>
      </c>
      <c r="O12" s="20">
        <v>0.6875</v>
      </c>
      <c r="P12" s="20">
        <v>0.83333333333333337</v>
      </c>
      <c r="Q12" s="28">
        <f t="shared" si="0"/>
        <v>0.14583333333333337</v>
      </c>
    </row>
    <row r="13" spans="1:17" ht="46.8" x14ac:dyDescent="0.3">
      <c r="A13" s="10"/>
      <c r="B13" s="10"/>
      <c r="C13" s="10"/>
      <c r="D13" s="16"/>
      <c r="E13" s="21"/>
      <c r="F13" s="14"/>
      <c r="G13" s="29" t="s">
        <v>47</v>
      </c>
      <c r="H13" s="30" t="s">
        <v>185</v>
      </c>
      <c r="I13" s="30" t="s">
        <v>48</v>
      </c>
      <c r="J13" s="16"/>
      <c r="K13" s="16"/>
      <c r="L13" s="18"/>
      <c r="M13" s="18"/>
      <c r="N13" s="27"/>
      <c r="O13" s="16"/>
      <c r="P13" s="16"/>
      <c r="Q13" s="20"/>
    </row>
    <row r="14" spans="1:17" ht="62.4" x14ac:dyDescent="0.3">
      <c r="A14" s="13">
        <v>4</v>
      </c>
      <c r="B14" s="13">
        <v>1</v>
      </c>
      <c r="C14" s="9" t="s">
        <v>49</v>
      </c>
      <c r="D14" s="15" t="s">
        <v>28</v>
      </c>
      <c r="E14" s="21">
        <v>43619</v>
      </c>
      <c r="F14" s="9" t="s">
        <v>50</v>
      </c>
      <c r="G14" s="15" t="s">
        <v>51</v>
      </c>
      <c r="H14" s="15" t="s">
        <v>52</v>
      </c>
      <c r="I14" s="15" t="s">
        <v>53</v>
      </c>
      <c r="J14" s="15" t="s">
        <v>41</v>
      </c>
      <c r="K14" s="15" t="s">
        <v>54</v>
      </c>
      <c r="L14" s="31">
        <f t="shared" ref="L14:L20" si="1">N14-M14</f>
        <v>19.47</v>
      </c>
      <c r="M14" s="32">
        <f>0.47+0.85+1.21</f>
        <v>2.5299999999999998</v>
      </c>
      <c r="N14" s="33">
        <v>22</v>
      </c>
      <c r="O14" s="20">
        <v>0.29166666666666657</v>
      </c>
      <c r="P14" s="20">
        <v>0.75</v>
      </c>
      <c r="Q14" s="23">
        <f t="shared" ref="Q14:Q22" si="2">P14-O14</f>
        <v>0.45833333333333343</v>
      </c>
    </row>
    <row r="15" spans="1:17" ht="62.4" x14ac:dyDescent="0.3">
      <c r="A15" s="13">
        <v>5</v>
      </c>
      <c r="B15" s="13">
        <v>2</v>
      </c>
      <c r="C15" s="9" t="s">
        <v>49</v>
      </c>
      <c r="D15" s="15" t="s">
        <v>30</v>
      </c>
      <c r="E15" s="21">
        <v>43620</v>
      </c>
      <c r="F15" s="9" t="s">
        <v>55</v>
      </c>
      <c r="G15" s="15" t="s">
        <v>186</v>
      </c>
      <c r="H15" s="15" t="s">
        <v>187</v>
      </c>
      <c r="I15" s="15" t="s">
        <v>188</v>
      </c>
      <c r="J15" s="15" t="s">
        <v>54</v>
      </c>
      <c r="K15" s="15" t="s">
        <v>56</v>
      </c>
      <c r="L15" s="31">
        <f t="shared" si="1"/>
        <v>21.04</v>
      </c>
      <c r="M15" s="32">
        <f>1.39+0.1+0.47</f>
        <v>1.96</v>
      </c>
      <c r="N15" s="33">
        <v>23</v>
      </c>
      <c r="O15" s="20">
        <v>0.29166666666666657</v>
      </c>
      <c r="P15" s="20">
        <v>0.75</v>
      </c>
      <c r="Q15" s="23">
        <f t="shared" si="2"/>
        <v>0.45833333333333343</v>
      </c>
    </row>
    <row r="16" spans="1:17" ht="46.8" x14ac:dyDescent="0.3">
      <c r="A16" s="13">
        <v>6</v>
      </c>
      <c r="B16" s="13">
        <v>3</v>
      </c>
      <c r="C16" s="9" t="s">
        <v>57</v>
      </c>
      <c r="D16" s="15" t="s">
        <v>30</v>
      </c>
      <c r="E16" s="21">
        <v>43621</v>
      </c>
      <c r="F16" s="9" t="s">
        <v>58</v>
      </c>
      <c r="G16" s="15" t="s">
        <v>189</v>
      </c>
      <c r="H16" s="15" t="s">
        <v>59</v>
      </c>
      <c r="I16" s="15" t="s">
        <v>190</v>
      </c>
      <c r="J16" s="15" t="s">
        <v>56</v>
      </c>
      <c r="K16" s="34" t="s">
        <v>60</v>
      </c>
      <c r="L16" s="31">
        <f t="shared" si="1"/>
        <v>21.4</v>
      </c>
      <c r="M16" s="32">
        <v>1.1000000000000001</v>
      </c>
      <c r="N16" s="33">
        <v>22.5</v>
      </c>
      <c r="O16" s="20">
        <v>0.33333333333333343</v>
      </c>
      <c r="P16" s="20">
        <v>0.70833333333333326</v>
      </c>
      <c r="Q16" s="23">
        <f t="shared" si="2"/>
        <v>0.37499999999999983</v>
      </c>
    </row>
    <row r="17" spans="1:17" ht="62.4" x14ac:dyDescent="0.3">
      <c r="A17" s="13">
        <v>7</v>
      </c>
      <c r="B17" s="13">
        <v>4</v>
      </c>
      <c r="C17" s="9" t="s">
        <v>57</v>
      </c>
      <c r="D17" s="15" t="s">
        <v>30</v>
      </c>
      <c r="E17" s="21">
        <v>43622</v>
      </c>
      <c r="F17" s="9" t="s">
        <v>61</v>
      </c>
      <c r="G17" s="35" t="s">
        <v>62</v>
      </c>
      <c r="H17" s="35" t="s">
        <v>63</v>
      </c>
      <c r="I17" s="35" t="s">
        <v>64</v>
      </c>
      <c r="J17" s="34" t="s">
        <v>60</v>
      </c>
      <c r="K17" s="15" t="s">
        <v>65</v>
      </c>
      <c r="L17" s="31">
        <f t="shared" si="1"/>
        <v>19</v>
      </c>
      <c r="M17" s="32">
        <v>1.8</v>
      </c>
      <c r="N17" s="33">
        <v>20.8</v>
      </c>
      <c r="O17" s="20">
        <v>0.375</v>
      </c>
      <c r="P17" s="20">
        <v>0.66666666666666674</v>
      </c>
      <c r="Q17" s="23">
        <f t="shared" si="2"/>
        <v>0.29166666666666674</v>
      </c>
    </row>
    <row r="18" spans="1:17" ht="31.2" x14ac:dyDescent="0.3">
      <c r="A18" s="13">
        <v>8</v>
      </c>
      <c r="B18" s="13">
        <v>5</v>
      </c>
      <c r="C18" s="9" t="s">
        <v>49</v>
      </c>
      <c r="D18" s="15" t="s">
        <v>30</v>
      </c>
      <c r="E18" s="21">
        <v>43623</v>
      </c>
      <c r="F18" s="9" t="s">
        <v>29</v>
      </c>
      <c r="G18" s="15" t="s">
        <v>66</v>
      </c>
      <c r="H18" s="15" t="s">
        <v>67</v>
      </c>
      <c r="I18" s="15" t="s">
        <v>68</v>
      </c>
      <c r="J18" s="15" t="s">
        <v>69</v>
      </c>
      <c r="K18" s="15" t="s">
        <v>70</v>
      </c>
      <c r="L18" s="31">
        <f t="shared" si="1"/>
        <v>18.46</v>
      </c>
      <c r="M18" s="32">
        <f>1.14+0.4</f>
        <v>1.54</v>
      </c>
      <c r="N18" s="33">
        <v>20</v>
      </c>
      <c r="O18" s="20">
        <v>0.375</v>
      </c>
      <c r="P18" s="20">
        <v>0.75</v>
      </c>
      <c r="Q18" s="23">
        <f t="shared" si="2"/>
        <v>0.375</v>
      </c>
    </row>
    <row r="19" spans="1:17" ht="46.8" x14ac:dyDescent="0.3">
      <c r="A19" s="13">
        <v>9</v>
      </c>
      <c r="B19" s="13">
        <v>6</v>
      </c>
      <c r="C19" s="9" t="s">
        <v>49</v>
      </c>
      <c r="D19" s="15" t="s">
        <v>30</v>
      </c>
      <c r="E19" s="21">
        <v>43624</v>
      </c>
      <c r="F19" s="9" t="s">
        <v>33</v>
      </c>
      <c r="G19" s="15" t="s">
        <v>71</v>
      </c>
      <c r="H19" s="15" t="s">
        <v>52</v>
      </c>
      <c r="I19" s="15" t="s">
        <v>72</v>
      </c>
      <c r="J19" s="15" t="s">
        <v>70</v>
      </c>
      <c r="K19" s="15" t="s">
        <v>73</v>
      </c>
      <c r="L19" s="31">
        <f t="shared" si="1"/>
        <v>13.12</v>
      </c>
      <c r="M19" s="32">
        <f>8+0.39+1.39+1.1</f>
        <v>10.88</v>
      </c>
      <c r="N19" s="33">
        <v>24</v>
      </c>
      <c r="O19" s="20">
        <v>0.33333333333333343</v>
      </c>
      <c r="P19" s="20">
        <v>0.75</v>
      </c>
      <c r="Q19" s="23">
        <f t="shared" si="2"/>
        <v>0.41666666666666657</v>
      </c>
    </row>
    <row r="20" spans="1:17" ht="78" x14ac:dyDescent="0.3">
      <c r="A20" s="13">
        <v>10</v>
      </c>
      <c r="B20" s="13">
        <v>7</v>
      </c>
      <c r="C20" s="9" t="s">
        <v>49</v>
      </c>
      <c r="D20" s="15" t="s">
        <v>30</v>
      </c>
      <c r="E20" s="21">
        <v>43625</v>
      </c>
      <c r="F20" s="9" t="s">
        <v>42</v>
      </c>
      <c r="G20" s="15" t="s">
        <v>191</v>
      </c>
      <c r="H20" s="15" t="s">
        <v>44</v>
      </c>
      <c r="I20" s="15" t="s">
        <v>74</v>
      </c>
      <c r="J20" s="15" t="s">
        <v>75</v>
      </c>
      <c r="K20" s="15" t="s">
        <v>76</v>
      </c>
      <c r="L20" s="31">
        <f t="shared" si="1"/>
        <v>25</v>
      </c>
      <c r="M20" s="32">
        <f>SUM(0.82+0.17+0.21+1.1)</f>
        <v>2.2999999999999998</v>
      </c>
      <c r="N20" s="33">
        <v>27.3</v>
      </c>
      <c r="O20" s="20">
        <v>0.29166666666666657</v>
      </c>
      <c r="P20" s="20">
        <v>0.66666666666666674</v>
      </c>
      <c r="Q20" s="23">
        <f t="shared" si="2"/>
        <v>0.37500000000000017</v>
      </c>
    </row>
    <row r="21" spans="1:17" ht="15.6" x14ac:dyDescent="0.3">
      <c r="A21" s="9" t="s">
        <v>44</v>
      </c>
      <c r="B21" s="9" t="s">
        <v>44</v>
      </c>
      <c r="C21" s="9" t="s">
        <v>44</v>
      </c>
      <c r="D21" s="15" t="s">
        <v>44</v>
      </c>
      <c r="E21" s="15" t="s">
        <v>44</v>
      </c>
      <c r="F21" s="9" t="s">
        <v>44</v>
      </c>
      <c r="G21" s="17" t="s">
        <v>44</v>
      </c>
      <c r="H21" s="36"/>
      <c r="I21" s="17" t="s">
        <v>44</v>
      </c>
      <c r="J21" s="15" t="s">
        <v>44</v>
      </c>
      <c r="K21" s="15" t="s">
        <v>44</v>
      </c>
      <c r="L21" s="18">
        <v>0</v>
      </c>
      <c r="M21" s="18">
        <v>0</v>
      </c>
      <c r="N21" s="27">
        <v>0</v>
      </c>
      <c r="O21" s="20">
        <v>0</v>
      </c>
      <c r="P21" s="20">
        <v>0</v>
      </c>
      <c r="Q21" s="37">
        <f t="shared" si="2"/>
        <v>0</v>
      </c>
    </row>
    <row r="22" spans="1:17" ht="78" x14ac:dyDescent="0.3">
      <c r="A22" s="13">
        <v>10</v>
      </c>
      <c r="B22" s="10"/>
      <c r="C22" s="9" t="s">
        <v>27</v>
      </c>
      <c r="D22" s="15" t="s">
        <v>38</v>
      </c>
      <c r="E22" s="21">
        <v>43625</v>
      </c>
      <c r="F22" s="9" t="s">
        <v>42</v>
      </c>
      <c r="G22" s="15" t="s">
        <v>192</v>
      </c>
      <c r="H22" s="15" t="s">
        <v>77</v>
      </c>
      <c r="I22" s="15" t="s">
        <v>78</v>
      </c>
      <c r="J22" s="15" t="s">
        <v>43</v>
      </c>
      <c r="K22" s="15" t="s">
        <v>79</v>
      </c>
      <c r="L22" s="18"/>
      <c r="M22" s="18"/>
      <c r="N22" s="22">
        <v>101</v>
      </c>
      <c r="O22" s="20">
        <v>0.70833333333333326</v>
      </c>
      <c r="P22" s="20">
        <v>0.8125</v>
      </c>
      <c r="Q22" s="28">
        <f t="shared" si="2"/>
        <v>0.10416666666666674</v>
      </c>
    </row>
    <row r="23" spans="1:17" ht="46.8" x14ac:dyDescent="0.3">
      <c r="A23" s="10"/>
      <c r="B23" s="10"/>
      <c r="C23" s="10"/>
      <c r="D23" s="16"/>
      <c r="E23" s="21"/>
      <c r="F23" s="14"/>
      <c r="G23" s="29" t="s">
        <v>80</v>
      </c>
      <c r="H23" s="30" t="s">
        <v>193</v>
      </c>
      <c r="I23" s="30" t="s">
        <v>81</v>
      </c>
      <c r="J23" s="16"/>
      <c r="K23" s="16"/>
      <c r="L23" s="18"/>
      <c r="M23" s="18"/>
      <c r="N23" s="27"/>
      <c r="O23" s="16"/>
      <c r="P23" s="16"/>
      <c r="Q23" s="20"/>
    </row>
    <row r="24" spans="1:17" ht="62.4" x14ac:dyDescent="0.3">
      <c r="A24" s="13">
        <v>11</v>
      </c>
      <c r="B24" s="13">
        <v>8</v>
      </c>
      <c r="C24" s="9" t="s">
        <v>49</v>
      </c>
      <c r="D24" s="15" t="s">
        <v>30</v>
      </c>
      <c r="E24" s="21">
        <v>43626</v>
      </c>
      <c r="F24" s="9" t="s">
        <v>50</v>
      </c>
      <c r="G24" s="15" t="s">
        <v>82</v>
      </c>
      <c r="H24" s="15" t="s">
        <v>83</v>
      </c>
      <c r="I24" s="15" t="s">
        <v>84</v>
      </c>
      <c r="J24" s="15" t="s">
        <v>79</v>
      </c>
      <c r="K24" s="15" t="s">
        <v>85</v>
      </c>
      <c r="L24" s="31">
        <f>N24-M24</f>
        <v>18.399999999999999</v>
      </c>
      <c r="M24" s="32">
        <v>0.1</v>
      </c>
      <c r="N24" s="33">
        <v>18.5</v>
      </c>
      <c r="O24" s="20">
        <v>0.33333333333333343</v>
      </c>
      <c r="P24" s="20">
        <v>0.66666666666666674</v>
      </c>
      <c r="Q24" s="23">
        <f t="shared" ref="Q24:Q33" si="3">P24-O24</f>
        <v>0.33333333333333331</v>
      </c>
    </row>
    <row r="25" spans="1:17" ht="46.8" x14ac:dyDescent="0.3">
      <c r="A25" s="13">
        <v>12</v>
      </c>
      <c r="B25" s="13">
        <v>9</v>
      </c>
      <c r="C25" s="9" t="s">
        <v>49</v>
      </c>
      <c r="D25" s="15" t="s">
        <v>30</v>
      </c>
      <c r="E25" s="21">
        <v>43627</v>
      </c>
      <c r="F25" s="9" t="s">
        <v>55</v>
      </c>
      <c r="G25" s="15" t="s">
        <v>86</v>
      </c>
      <c r="H25" s="15" t="s">
        <v>87</v>
      </c>
      <c r="I25" s="15" t="s">
        <v>88</v>
      </c>
      <c r="J25" s="15" t="s">
        <v>85</v>
      </c>
      <c r="K25" s="15" t="s">
        <v>89</v>
      </c>
      <c r="L25" s="31">
        <f>N25-M25</f>
        <v>13.399999999999999</v>
      </c>
      <c r="M25" s="32">
        <v>11</v>
      </c>
      <c r="N25" s="33">
        <v>24.4</v>
      </c>
      <c r="O25" s="20">
        <v>0.29166666666666657</v>
      </c>
      <c r="P25" s="20">
        <v>0.70833333333333326</v>
      </c>
      <c r="Q25" s="23">
        <f t="shared" si="3"/>
        <v>0.41666666666666669</v>
      </c>
    </row>
    <row r="26" spans="1:17" ht="78" x14ac:dyDescent="0.3">
      <c r="A26" s="13">
        <v>13</v>
      </c>
      <c r="B26" s="13">
        <v>10</v>
      </c>
      <c r="C26" s="9" t="s">
        <v>49</v>
      </c>
      <c r="D26" s="15" t="s">
        <v>30</v>
      </c>
      <c r="E26" s="21">
        <v>43628</v>
      </c>
      <c r="F26" s="9" t="s">
        <v>58</v>
      </c>
      <c r="G26" s="15" t="s">
        <v>90</v>
      </c>
      <c r="H26" s="15" t="s">
        <v>91</v>
      </c>
      <c r="I26" s="15" t="s">
        <v>194</v>
      </c>
      <c r="J26" s="15" t="s">
        <v>89</v>
      </c>
      <c r="K26" s="15" t="s">
        <v>92</v>
      </c>
      <c r="L26" s="31">
        <f>N26-M26</f>
        <v>22.09</v>
      </c>
      <c r="M26" s="32">
        <f>5.63+0.81+0.47</f>
        <v>6.9099999999999993</v>
      </c>
      <c r="N26" s="33">
        <v>29</v>
      </c>
      <c r="O26" s="20">
        <v>0.33333333333333343</v>
      </c>
      <c r="P26" s="20">
        <v>0.70833333333333326</v>
      </c>
      <c r="Q26" s="23">
        <f t="shared" si="3"/>
        <v>0.37499999999999983</v>
      </c>
    </row>
    <row r="27" spans="1:17" ht="78" x14ac:dyDescent="0.3">
      <c r="A27" s="13">
        <v>14</v>
      </c>
      <c r="B27" s="13">
        <v>11</v>
      </c>
      <c r="C27" s="9" t="s">
        <v>49</v>
      </c>
      <c r="D27" s="15" t="s">
        <v>30</v>
      </c>
      <c r="E27" s="21">
        <v>43629</v>
      </c>
      <c r="F27" s="9" t="s">
        <v>61</v>
      </c>
      <c r="G27" s="15" t="s">
        <v>93</v>
      </c>
      <c r="H27" s="15" t="s">
        <v>87</v>
      </c>
      <c r="I27" s="15" t="s">
        <v>94</v>
      </c>
      <c r="J27" s="15" t="s">
        <v>92</v>
      </c>
      <c r="K27" s="15" t="s">
        <v>95</v>
      </c>
      <c r="L27" s="31">
        <f>N27-M27</f>
        <v>23.61</v>
      </c>
      <c r="M27" s="32">
        <f>0.37+0.22+6</f>
        <v>6.59</v>
      </c>
      <c r="N27" s="33">
        <v>30.2</v>
      </c>
      <c r="O27" s="20">
        <v>0.33333333333333343</v>
      </c>
      <c r="P27" s="20">
        <v>0.75</v>
      </c>
      <c r="Q27" s="23">
        <f t="shared" si="3"/>
        <v>0.41666666666666657</v>
      </c>
    </row>
    <row r="28" spans="1:17" ht="31.2" x14ac:dyDescent="0.3">
      <c r="A28" s="13">
        <v>15</v>
      </c>
      <c r="B28" s="13">
        <v>12</v>
      </c>
      <c r="C28" s="9" t="s">
        <v>49</v>
      </c>
      <c r="D28" s="15" t="s">
        <v>30</v>
      </c>
      <c r="E28" s="21">
        <v>43630</v>
      </c>
      <c r="F28" s="9" t="s">
        <v>29</v>
      </c>
      <c r="G28" s="15" t="s">
        <v>96</v>
      </c>
      <c r="H28" s="15" t="s">
        <v>87</v>
      </c>
      <c r="I28" s="17" t="s">
        <v>97</v>
      </c>
      <c r="J28" s="15" t="s">
        <v>95</v>
      </c>
      <c r="K28" s="15" t="s">
        <v>98</v>
      </c>
      <c r="L28" s="31">
        <f>N28-M28</f>
        <v>25.48</v>
      </c>
      <c r="M28" s="32">
        <v>0.52</v>
      </c>
      <c r="N28" s="33">
        <v>26</v>
      </c>
      <c r="O28" s="20">
        <v>0.33333333333333343</v>
      </c>
      <c r="P28" s="20">
        <v>0.45833333333333343</v>
      </c>
      <c r="Q28" s="23">
        <f t="shared" si="3"/>
        <v>0.125</v>
      </c>
    </row>
    <row r="29" spans="1:17" ht="62.4" x14ac:dyDescent="0.3">
      <c r="A29" s="13">
        <v>16</v>
      </c>
      <c r="B29" s="13">
        <v>13</v>
      </c>
      <c r="C29" s="9" t="s">
        <v>49</v>
      </c>
      <c r="D29" s="15" t="s">
        <v>28</v>
      </c>
      <c r="E29" s="21">
        <v>43631</v>
      </c>
      <c r="F29" s="9" t="s">
        <v>33</v>
      </c>
      <c r="G29" s="17" t="s">
        <v>99</v>
      </c>
      <c r="H29" s="36"/>
      <c r="I29" s="17" t="s">
        <v>100</v>
      </c>
      <c r="J29" s="15" t="s">
        <v>98</v>
      </c>
      <c r="K29" s="15" t="s">
        <v>101</v>
      </c>
      <c r="L29" s="31">
        <v>8</v>
      </c>
      <c r="M29" s="32">
        <v>0</v>
      </c>
      <c r="N29" s="33">
        <v>8</v>
      </c>
      <c r="O29" s="20">
        <v>0.33333333333333343</v>
      </c>
      <c r="P29" s="20">
        <v>0.4375</v>
      </c>
      <c r="Q29" s="28">
        <f t="shared" si="3"/>
        <v>0.10416666666666657</v>
      </c>
    </row>
    <row r="30" spans="1:17" ht="62.4" x14ac:dyDescent="0.3">
      <c r="A30" s="13">
        <v>16</v>
      </c>
      <c r="B30" s="9" t="s">
        <v>44</v>
      </c>
      <c r="C30" s="9" t="s">
        <v>27</v>
      </c>
      <c r="D30" s="15" t="s">
        <v>28</v>
      </c>
      <c r="E30" s="21">
        <v>43631</v>
      </c>
      <c r="F30" s="9" t="s">
        <v>33</v>
      </c>
      <c r="G30" s="15" t="s">
        <v>196</v>
      </c>
      <c r="H30" s="16"/>
      <c r="I30" s="16"/>
      <c r="J30" s="15" t="s">
        <v>101</v>
      </c>
      <c r="K30" s="15" t="s">
        <v>79</v>
      </c>
      <c r="L30" s="18"/>
      <c r="M30" s="18"/>
      <c r="N30" s="24">
        <v>101</v>
      </c>
      <c r="O30" s="20">
        <v>0.47916666666666657</v>
      </c>
      <c r="P30" s="20">
        <v>0.58333333333333326</v>
      </c>
      <c r="Q30" s="28">
        <f t="shared" si="3"/>
        <v>0.10416666666666669</v>
      </c>
    </row>
    <row r="31" spans="1:17" ht="93.6" x14ac:dyDescent="0.3">
      <c r="A31" s="13">
        <v>16</v>
      </c>
      <c r="B31" s="9" t="s">
        <v>44</v>
      </c>
      <c r="C31" s="9" t="s">
        <v>27</v>
      </c>
      <c r="D31" s="15" t="s">
        <v>38</v>
      </c>
      <c r="E31" s="21">
        <v>43631</v>
      </c>
      <c r="F31" s="9" t="s">
        <v>33</v>
      </c>
      <c r="G31" s="15" t="s">
        <v>195</v>
      </c>
      <c r="H31" s="16"/>
      <c r="I31" s="16"/>
      <c r="J31" s="15" t="s">
        <v>79</v>
      </c>
      <c r="K31" s="15" t="s">
        <v>102</v>
      </c>
      <c r="L31" s="18"/>
      <c r="M31" s="18"/>
      <c r="N31" s="22">
        <v>30</v>
      </c>
      <c r="O31" s="20">
        <v>0.625</v>
      </c>
      <c r="P31" s="20">
        <v>0.65625</v>
      </c>
      <c r="Q31" s="38">
        <f t="shared" si="3"/>
        <v>3.125E-2</v>
      </c>
    </row>
    <row r="32" spans="1:17" ht="31.2" x14ac:dyDescent="0.3">
      <c r="A32" s="13">
        <v>16</v>
      </c>
      <c r="B32" s="9" t="s">
        <v>44</v>
      </c>
      <c r="C32" s="9" t="s">
        <v>27</v>
      </c>
      <c r="D32" s="15" t="s">
        <v>38</v>
      </c>
      <c r="E32" s="21">
        <v>43631</v>
      </c>
      <c r="F32" s="9" t="s">
        <v>33</v>
      </c>
      <c r="G32" s="15" t="s">
        <v>197</v>
      </c>
      <c r="H32" s="16"/>
      <c r="I32" s="16"/>
      <c r="J32" s="15" t="s">
        <v>79</v>
      </c>
      <c r="K32" s="15" t="s">
        <v>102</v>
      </c>
      <c r="L32" s="18"/>
      <c r="M32" s="18"/>
      <c r="N32" s="24">
        <v>30</v>
      </c>
      <c r="O32" s="20">
        <v>0.625</v>
      </c>
      <c r="P32" s="20">
        <v>0.65625</v>
      </c>
      <c r="Q32" s="38">
        <f t="shared" si="3"/>
        <v>3.125E-2</v>
      </c>
    </row>
    <row r="33" spans="1:17" ht="62.4" x14ac:dyDescent="0.3">
      <c r="A33" s="13">
        <v>16</v>
      </c>
      <c r="B33" s="9" t="s">
        <v>44</v>
      </c>
      <c r="C33" s="9" t="s">
        <v>27</v>
      </c>
      <c r="D33" s="15" t="s">
        <v>38</v>
      </c>
      <c r="E33" s="21">
        <v>43631</v>
      </c>
      <c r="F33" s="9" t="s">
        <v>33</v>
      </c>
      <c r="G33" s="15" t="s">
        <v>198</v>
      </c>
      <c r="H33" s="15" t="s">
        <v>103</v>
      </c>
      <c r="I33" s="15" t="s">
        <v>104</v>
      </c>
      <c r="J33" s="15" t="s">
        <v>102</v>
      </c>
      <c r="K33" s="15" t="s">
        <v>79</v>
      </c>
      <c r="L33" s="18"/>
      <c r="M33" s="18"/>
      <c r="N33" s="22">
        <v>30</v>
      </c>
      <c r="O33" s="20">
        <v>0.66666666666666674</v>
      </c>
      <c r="P33" s="20">
        <v>0.69791666666666674</v>
      </c>
      <c r="Q33" s="38">
        <f t="shared" si="3"/>
        <v>3.125E-2</v>
      </c>
    </row>
    <row r="34" spans="1:17" ht="46.8" x14ac:dyDescent="0.3">
      <c r="A34" s="10"/>
      <c r="B34" s="10"/>
      <c r="C34" s="10"/>
      <c r="D34" s="16"/>
      <c r="E34" s="21"/>
      <c r="F34" s="14"/>
      <c r="G34" s="29" t="s">
        <v>105</v>
      </c>
      <c r="H34" s="30" t="s">
        <v>199</v>
      </c>
      <c r="I34" s="30" t="s">
        <v>106</v>
      </c>
      <c r="J34" s="16"/>
      <c r="K34" s="16"/>
      <c r="L34" s="18"/>
      <c r="M34" s="18"/>
      <c r="N34" s="27"/>
      <c r="O34" s="16"/>
      <c r="P34" s="16"/>
      <c r="Q34" s="20"/>
    </row>
    <row r="35" spans="1:17" ht="46.8" x14ac:dyDescent="0.3">
      <c r="A35" s="13">
        <v>17</v>
      </c>
      <c r="B35" s="13">
        <v>14</v>
      </c>
      <c r="C35" s="9" t="s">
        <v>49</v>
      </c>
      <c r="D35" s="15" t="s">
        <v>30</v>
      </c>
      <c r="E35" s="21">
        <v>43632</v>
      </c>
      <c r="F35" s="9" t="s">
        <v>42</v>
      </c>
      <c r="G35" s="15" t="s">
        <v>107</v>
      </c>
      <c r="H35" s="15" t="s">
        <v>108</v>
      </c>
      <c r="I35" s="15" t="s">
        <v>109</v>
      </c>
      <c r="J35" s="15" t="s">
        <v>79</v>
      </c>
      <c r="K35" s="15" t="s">
        <v>110</v>
      </c>
      <c r="L35" s="31">
        <f>N35-M35</f>
        <v>6</v>
      </c>
      <c r="M35" s="32">
        <f>3.3+8.5</f>
        <v>11.8</v>
      </c>
      <c r="N35" s="33">
        <v>17.8</v>
      </c>
      <c r="O35" s="20">
        <v>0.29166666666666657</v>
      </c>
      <c r="P35" s="20">
        <v>0.70833333333333326</v>
      </c>
      <c r="Q35" s="23">
        <f>P35-O35</f>
        <v>0.41666666666666669</v>
      </c>
    </row>
    <row r="36" spans="1:17" ht="93.6" x14ac:dyDescent="0.3">
      <c r="A36" s="13">
        <v>18</v>
      </c>
      <c r="B36" s="13">
        <v>15</v>
      </c>
      <c r="C36" s="9" t="s">
        <v>49</v>
      </c>
      <c r="D36" s="15" t="s">
        <v>30</v>
      </c>
      <c r="E36" s="21">
        <v>43633</v>
      </c>
      <c r="F36" s="9" t="s">
        <v>50</v>
      </c>
      <c r="G36" s="15" t="s">
        <v>111</v>
      </c>
      <c r="H36" s="16"/>
      <c r="I36" s="15" t="s">
        <v>112</v>
      </c>
      <c r="J36" s="15" t="s">
        <v>110</v>
      </c>
      <c r="K36" s="15" t="s">
        <v>102</v>
      </c>
      <c r="L36" s="31">
        <v>22</v>
      </c>
      <c r="M36" s="32">
        <v>3</v>
      </c>
      <c r="N36" s="33">
        <v>26.4</v>
      </c>
      <c r="O36" s="20">
        <v>0.27083333333333343</v>
      </c>
      <c r="P36" s="20">
        <v>0.72916666666666674</v>
      </c>
      <c r="Q36" s="23">
        <f>P36-O36</f>
        <v>0.45833333333333331</v>
      </c>
    </row>
    <row r="37" spans="1:17" ht="93.6" x14ac:dyDescent="0.3">
      <c r="A37" s="13">
        <v>18</v>
      </c>
      <c r="B37" s="9" t="s">
        <v>44</v>
      </c>
      <c r="C37" s="9" t="s">
        <v>27</v>
      </c>
      <c r="D37" s="15" t="s">
        <v>38</v>
      </c>
      <c r="E37" s="21">
        <v>43633</v>
      </c>
      <c r="F37" s="9" t="s">
        <v>50</v>
      </c>
      <c r="G37" s="15" t="s">
        <v>200</v>
      </c>
      <c r="H37" s="16"/>
      <c r="I37" s="15" t="s">
        <v>201</v>
      </c>
      <c r="J37" s="15" t="s">
        <v>102</v>
      </c>
      <c r="K37" s="15" t="s">
        <v>79</v>
      </c>
      <c r="L37" s="18"/>
      <c r="M37" s="18"/>
      <c r="N37" s="24">
        <v>30</v>
      </c>
      <c r="O37" s="20">
        <v>0.77083333333333337</v>
      </c>
      <c r="P37" s="20">
        <v>0.80208333333333337</v>
      </c>
      <c r="Q37" s="38">
        <f>P37-O37</f>
        <v>3.125E-2</v>
      </c>
    </row>
    <row r="38" spans="1:17" ht="31.2" x14ac:dyDescent="0.3">
      <c r="A38" s="13">
        <v>18</v>
      </c>
      <c r="B38" s="9" t="s">
        <v>44</v>
      </c>
      <c r="C38" s="9" t="s">
        <v>27</v>
      </c>
      <c r="D38" s="15" t="s">
        <v>38</v>
      </c>
      <c r="E38" s="21">
        <v>43633</v>
      </c>
      <c r="F38" s="9" t="s">
        <v>50</v>
      </c>
      <c r="G38" s="15" t="s">
        <v>202</v>
      </c>
      <c r="H38" s="16"/>
      <c r="I38" s="16"/>
      <c r="J38" s="15" t="s">
        <v>79</v>
      </c>
      <c r="K38" s="15" t="s">
        <v>102</v>
      </c>
      <c r="L38" s="18"/>
      <c r="M38" s="18"/>
      <c r="N38" s="22">
        <v>30</v>
      </c>
      <c r="O38" s="20">
        <v>0.8125</v>
      </c>
      <c r="P38" s="20">
        <v>0.84375</v>
      </c>
      <c r="Q38" s="38">
        <f>P38-O38</f>
        <v>3.125E-2</v>
      </c>
    </row>
    <row r="39" spans="1:17" ht="93.6" x14ac:dyDescent="0.3">
      <c r="A39" s="13">
        <v>18</v>
      </c>
      <c r="B39" s="9" t="s">
        <v>44</v>
      </c>
      <c r="C39" s="9" t="s">
        <v>27</v>
      </c>
      <c r="D39" s="15" t="s">
        <v>38</v>
      </c>
      <c r="E39" s="21">
        <v>43633</v>
      </c>
      <c r="F39" s="9" t="s">
        <v>50</v>
      </c>
      <c r="G39" s="15" t="s">
        <v>203</v>
      </c>
      <c r="H39" s="15" t="s">
        <v>113</v>
      </c>
      <c r="I39" s="15" t="s">
        <v>114</v>
      </c>
      <c r="J39" s="15" t="s">
        <v>79</v>
      </c>
      <c r="K39" s="15" t="s">
        <v>102</v>
      </c>
      <c r="L39" s="18"/>
      <c r="M39" s="18"/>
      <c r="N39" s="24">
        <v>30</v>
      </c>
      <c r="O39" s="20">
        <v>0.8125</v>
      </c>
      <c r="P39" s="20">
        <v>0.84375</v>
      </c>
      <c r="Q39" s="38">
        <f>P39-O39</f>
        <v>3.125E-2</v>
      </c>
    </row>
    <row r="40" spans="1:17" ht="31.2" x14ac:dyDescent="0.3">
      <c r="A40" s="10"/>
      <c r="B40" s="10"/>
      <c r="C40" s="10"/>
      <c r="D40" s="16"/>
      <c r="E40" s="21"/>
      <c r="F40" s="14"/>
      <c r="G40" s="29" t="s">
        <v>115</v>
      </c>
      <c r="H40" s="30" t="s">
        <v>204</v>
      </c>
      <c r="I40" s="30" t="s">
        <v>48</v>
      </c>
      <c r="J40" s="16"/>
      <c r="K40" s="16"/>
      <c r="L40" s="18"/>
      <c r="M40" s="18"/>
      <c r="N40" s="27"/>
      <c r="O40" s="16"/>
      <c r="P40" s="16"/>
      <c r="Q40" s="20"/>
    </row>
    <row r="41" spans="1:17" ht="46.8" x14ac:dyDescent="0.3">
      <c r="A41" s="13">
        <v>19</v>
      </c>
      <c r="B41" s="9" t="s">
        <v>44</v>
      </c>
      <c r="C41" s="9" t="s">
        <v>27</v>
      </c>
      <c r="D41" s="15" t="s">
        <v>28</v>
      </c>
      <c r="E41" s="21">
        <v>43634</v>
      </c>
      <c r="F41" s="9" t="s">
        <v>55</v>
      </c>
      <c r="G41" s="15" t="s">
        <v>205</v>
      </c>
      <c r="H41" s="15" t="s">
        <v>116</v>
      </c>
      <c r="I41" s="15" t="s">
        <v>117</v>
      </c>
      <c r="J41" s="15" t="s">
        <v>102</v>
      </c>
      <c r="K41" s="15" t="s">
        <v>118</v>
      </c>
      <c r="L41" s="18"/>
      <c r="M41" s="18"/>
      <c r="N41" s="24">
        <v>191</v>
      </c>
      <c r="O41" s="20">
        <v>0.33333333333333343</v>
      </c>
      <c r="P41" s="20">
        <v>0.5</v>
      </c>
      <c r="Q41" s="23">
        <f t="shared" ref="Q41:Q51" si="4">P41-O41</f>
        <v>0.16666666666666657</v>
      </c>
    </row>
    <row r="42" spans="1:17" ht="31.2" x14ac:dyDescent="0.3">
      <c r="A42" s="13">
        <v>19</v>
      </c>
      <c r="B42" s="13">
        <v>16</v>
      </c>
      <c r="C42" s="9" t="s">
        <v>49</v>
      </c>
      <c r="D42" s="15" t="s">
        <v>38</v>
      </c>
      <c r="E42" s="21">
        <v>43634</v>
      </c>
      <c r="F42" s="9" t="s">
        <v>55</v>
      </c>
      <c r="G42" s="17" t="s">
        <v>119</v>
      </c>
      <c r="H42" s="15" t="s">
        <v>52</v>
      </c>
      <c r="I42" s="15" t="s">
        <v>120</v>
      </c>
      <c r="J42" s="15" t="s">
        <v>118</v>
      </c>
      <c r="K42" s="15" t="s">
        <v>121</v>
      </c>
      <c r="L42" s="31">
        <f t="shared" ref="L42:L49" si="5">N42-M42</f>
        <v>15.28</v>
      </c>
      <c r="M42" s="32">
        <f>0.12+0.1</f>
        <v>0.22</v>
      </c>
      <c r="N42" s="33">
        <v>15.5</v>
      </c>
      <c r="O42" s="20">
        <v>0.5625</v>
      </c>
      <c r="P42" s="20">
        <v>0.75</v>
      </c>
      <c r="Q42" s="28">
        <f t="shared" si="4"/>
        <v>0.1875</v>
      </c>
    </row>
    <row r="43" spans="1:17" ht="46.8" x14ac:dyDescent="0.3">
      <c r="A43" s="13">
        <v>20</v>
      </c>
      <c r="B43" s="13">
        <v>17</v>
      </c>
      <c r="C43" s="9" t="s">
        <v>49</v>
      </c>
      <c r="D43" s="15" t="s">
        <v>30</v>
      </c>
      <c r="E43" s="21">
        <v>43635</v>
      </c>
      <c r="F43" s="9" t="s">
        <v>58</v>
      </c>
      <c r="G43" s="15" t="s">
        <v>122</v>
      </c>
      <c r="H43" s="15" t="s">
        <v>52</v>
      </c>
      <c r="I43" s="15" t="s">
        <v>123</v>
      </c>
      <c r="J43" s="15" t="s">
        <v>121</v>
      </c>
      <c r="K43" s="15" t="s">
        <v>124</v>
      </c>
      <c r="L43" s="31">
        <f t="shared" si="5"/>
        <v>17.100000000000001</v>
      </c>
      <c r="M43" s="32">
        <v>7.5</v>
      </c>
      <c r="N43" s="33">
        <v>24.6</v>
      </c>
      <c r="O43" s="20">
        <v>0.29166666666666657</v>
      </c>
      <c r="P43" s="20">
        <v>0.70833333333333326</v>
      </c>
      <c r="Q43" s="23">
        <f t="shared" si="4"/>
        <v>0.41666666666666669</v>
      </c>
    </row>
    <row r="44" spans="1:17" ht="46.8" x14ac:dyDescent="0.3">
      <c r="A44" s="13">
        <v>21</v>
      </c>
      <c r="B44" s="13">
        <v>18</v>
      </c>
      <c r="C44" s="9" t="s">
        <v>49</v>
      </c>
      <c r="D44" s="15" t="s">
        <v>30</v>
      </c>
      <c r="E44" s="21">
        <v>43636</v>
      </c>
      <c r="F44" s="9" t="s">
        <v>61</v>
      </c>
      <c r="G44" s="15" t="s">
        <v>125</v>
      </c>
      <c r="H44" s="15" t="s">
        <v>126</v>
      </c>
      <c r="I44" s="15" t="s">
        <v>127</v>
      </c>
      <c r="J44" s="15" t="s">
        <v>124</v>
      </c>
      <c r="K44" s="15" t="s">
        <v>128</v>
      </c>
      <c r="L44" s="31">
        <f t="shared" si="5"/>
        <v>18</v>
      </c>
      <c r="M44" s="32">
        <v>1</v>
      </c>
      <c r="N44" s="33">
        <v>19</v>
      </c>
      <c r="O44" s="20">
        <v>0.33333333333333343</v>
      </c>
      <c r="P44" s="20">
        <v>0.70833333333333326</v>
      </c>
      <c r="Q44" s="23">
        <f t="shared" si="4"/>
        <v>0.37499999999999983</v>
      </c>
    </row>
    <row r="45" spans="1:17" ht="46.8" x14ac:dyDescent="0.3">
      <c r="A45" s="13">
        <v>22</v>
      </c>
      <c r="B45" s="13">
        <v>19</v>
      </c>
      <c r="C45" s="9" t="s">
        <v>49</v>
      </c>
      <c r="D45" s="15" t="s">
        <v>30</v>
      </c>
      <c r="E45" s="21">
        <v>43637</v>
      </c>
      <c r="F45" s="9" t="s">
        <v>29</v>
      </c>
      <c r="G45" s="15" t="s">
        <v>129</v>
      </c>
      <c r="H45" s="15" t="s">
        <v>130</v>
      </c>
      <c r="I45" s="15" t="s">
        <v>131</v>
      </c>
      <c r="J45" s="15" t="s">
        <v>132</v>
      </c>
      <c r="K45" s="15" t="s">
        <v>133</v>
      </c>
      <c r="L45" s="31">
        <f t="shared" si="5"/>
        <v>0</v>
      </c>
      <c r="M45" s="32">
        <v>19</v>
      </c>
      <c r="N45" s="33">
        <v>19</v>
      </c>
      <c r="O45" s="20">
        <v>0.33333333333333343</v>
      </c>
      <c r="P45" s="20">
        <v>0.66666666666666674</v>
      </c>
      <c r="Q45" s="23">
        <f t="shared" si="4"/>
        <v>0.33333333333333331</v>
      </c>
    </row>
    <row r="46" spans="1:17" ht="62.4" x14ac:dyDescent="0.3">
      <c r="A46" s="13">
        <v>23</v>
      </c>
      <c r="B46" s="13">
        <v>20</v>
      </c>
      <c r="C46" s="9" t="s">
        <v>49</v>
      </c>
      <c r="D46" s="15" t="s">
        <v>30</v>
      </c>
      <c r="E46" s="21">
        <v>43638</v>
      </c>
      <c r="F46" s="9" t="s">
        <v>33</v>
      </c>
      <c r="G46" s="15" t="s">
        <v>134</v>
      </c>
      <c r="H46" s="15" t="s">
        <v>135</v>
      </c>
      <c r="I46" s="15" t="s">
        <v>136</v>
      </c>
      <c r="J46" s="15" t="s">
        <v>133</v>
      </c>
      <c r="K46" s="15" t="s">
        <v>137</v>
      </c>
      <c r="L46" s="31">
        <f t="shared" si="5"/>
        <v>25.14</v>
      </c>
      <c r="M46" s="32">
        <f>1.5+0.16</f>
        <v>1.66</v>
      </c>
      <c r="N46" s="33">
        <v>26.8</v>
      </c>
      <c r="O46" s="20">
        <v>0.29166666666666657</v>
      </c>
      <c r="P46" s="20">
        <v>0.66666666666666674</v>
      </c>
      <c r="Q46" s="23">
        <f t="shared" si="4"/>
        <v>0.37500000000000017</v>
      </c>
    </row>
    <row r="47" spans="1:17" ht="46.8" x14ac:dyDescent="0.3">
      <c r="A47" s="13">
        <v>24</v>
      </c>
      <c r="B47" s="13">
        <v>21</v>
      </c>
      <c r="C47" s="9" t="s">
        <v>49</v>
      </c>
      <c r="D47" s="15" t="s">
        <v>30</v>
      </c>
      <c r="E47" s="21">
        <v>43639</v>
      </c>
      <c r="F47" s="9" t="s">
        <v>42</v>
      </c>
      <c r="G47" s="15" t="s">
        <v>138</v>
      </c>
      <c r="H47" s="15" t="s">
        <v>139</v>
      </c>
      <c r="I47" s="15" t="s">
        <v>140</v>
      </c>
      <c r="J47" s="15" t="s">
        <v>137</v>
      </c>
      <c r="K47" s="15" t="s">
        <v>141</v>
      </c>
      <c r="L47" s="31">
        <f t="shared" si="5"/>
        <v>16.61</v>
      </c>
      <c r="M47" s="32">
        <f>4.19+0.2+0.5</f>
        <v>4.8900000000000006</v>
      </c>
      <c r="N47" s="33">
        <v>21.5</v>
      </c>
      <c r="O47" s="20">
        <v>0.29166666666666657</v>
      </c>
      <c r="P47" s="20">
        <v>0.66666666666666674</v>
      </c>
      <c r="Q47" s="23">
        <f t="shared" si="4"/>
        <v>0.37500000000000017</v>
      </c>
    </row>
    <row r="48" spans="1:17" ht="46.8" x14ac:dyDescent="0.3">
      <c r="A48" s="13">
        <v>25</v>
      </c>
      <c r="B48" s="13">
        <v>22</v>
      </c>
      <c r="C48" s="9" t="s">
        <v>49</v>
      </c>
      <c r="D48" s="15" t="s">
        <v>30</v>
      </c>
      <c r="E48" s="21">
        <v>43640</v>
      </c>
      <c r="F48" s="9" t="s">
        <v>50</v>
      </c>
      <c r="G48" s="15" t="s">
        <v>142</v>
      </c>
      <c r="H48" s="15" t="s">
        <v>52</v>
      </c>
      <c r="I48" s="15" t="s">
        <v>143</v>
      </c>
      <c r="J48" s="15" t="s">
        <v>141</v>
      </c>
      <c r="K48" s="15" t="s">
        <v>144</v>
      </c>
      <c r="L48" s="31">
        <f t="shared" si="5"/>
        <v>19</v>
      </c>
      <c r="M48" s="32">
        <f>4.25</f>
        <v>4.25</v>
      </c>
      <c r="N48" s="33">
        <v>23.25</v>
      </c>
      <c r="O48" s="20">
        <v>0.33333333333333343</v>
      </c>
      <c r="P48" s="20">
        <v>0.70833333333333326</v>
      </c>
      <c r="Q48" s="23">
        <f t="shared" si="4"/>
        <v>0.37499999999999983</v>
      </c>
    </row>
    <row r="49" spans="1:17" ht="46.8" x14ac:dyDescent="0.3">
      <c r="A49" s="13">
        <v>26</v>
      </c>
      <c r="B49" s="13">
        <v>23</v>
      </c>
      <c r="C49" s="9" t="s">
        <v>49</v>
      </c>
      <c r="D49" s="15" t="s">
        <v>30</v>
      </c>
      <c r="E49" s="21">
        <v>43641</v>
      </c>
      <c r="F49" s="9" t="s">
        <v>55</v>
      </c>
      <c r="G49" s="15" t="s">
        <v>145</v>
      </c>
      <c r="H49" s="16"/>
      <c r="I49" s="15" t="s">
        <v>146</v>
      </c>
      <c r="J49" s="15" t="s">
        <v>144</v>
      </c>
      <c r="K49" s="15" t="s">
        <v>102</v>
      </c>
      <c r="L49" s="31">
        <f t="shared" si="5"/>
        <v>17.899999999999999</v>
      </c>
      <c r="M49" s="32">
        <f>0.84+0.02+0.16+0.08</f>
        <v>1.1000000000000001</v>
      </c>
      <c r="N49" s="33">
        <v>19</v>
      </c>
      <c r="O49" s="20">
        <v>0.29166666666666657</v>
      </c>
      <c r="P49" s="20">
        <v>0.54166666666666674</v>
      </c>
      <c r="Q49" s="23">
        <f t="shared" si="4"/>
        <v>0.25000000000000017</v>
      </c>
    </row>
    <row r="50" spans="1:17" ht="62.4" x14ac:dyDescent="0.3">
      <c r="A50" s="13">
        <v>26</v>
      </c>
      <c r="B50" s="10"/>
      <c r="C50" s="9" t="s">
        <v>27</v>
      </c>
      <c r="D50" s="15" t="s">
        <v>38</v>
      </c>
      <c r="E50" s="21">
        <v>43641</v>
      </c>
      <c r="F50" s="9" t="s">
        <v>55</v>
      </c>
      <c r="G50" s="15" t="s">
        <v>206</v>
      </c>
      <c r="H50" s="15" t="s">
        <v>147</v>
      </c>
      <c r="I50" s="16"/>
      <c r="J50" s="15" t="s">
        <v>102</v>
      </c>
      <c r="K50" s="15" t="s">
        <v>148</v>
      </c>
      <c r="L50" s="9" t="s">
        <v>44</v>
      </c>
      <c r="M50" s="9" t="s">
        <v>44</v>
      </c>
      <c r="N50" s="22">
        <v>191</v>
      </c>
      <c r="O50" s="20">
        <v>0.58333333333333326</v>
      </c>
      <c r="P50" s="20">
        <v>0.75</v>
      </c>
      <c r="Q50" s="23">
        <f t="shared" si="4"/>
        <v>0.16666666666666674</v>
      </c>
    </row>
    <row r="51" spans="1:17" ht="78" x14ac:dyDescent="0.3">
      <c r="A51" s="13">
        <v>27</v>
      </c>
      <c r="B51" s="10"/>
      <c r="C51" s="9" t="s">
        <v>27</v>
      </c>
      <c r="D51" s="15" t="s">
        <v>28</v>
      </c>
      <c r="E51" s="21">
        <v>43642</v>
      </c>
      <c r="F51" s="9" t="s">
        <v>58</v>
      </c>
      <c r="G51" s="15" t="s">
        <v>207</v>
      </c>
      <c r="H51" s="15" t="s">
        <v>116</v>
      </c>
      <c r="I51" s="16"/>
      <c r="J51" s="15" t="s">
        <v>44</v>
      </c>
      <c r="K51" s="15" t="s">
        <v>44</v>
      </c>
      <c r="L51" s="18"/>
      <c r="M51" s="18"/>
      <c r="N51" s="15" t="s">
        <v>44</v>
      </c>
      <c r="O51" s="20">
        <v>0.29166666666666657</v>
      </c>
      <c r="P51" s="20">
        <v>0.33333333333333343</v>
      </c>
      <c r="Q51" s="23">
        <f t="shared" si="4"/>
        <v>4.1666666666666852E-2</v>
      </c>
    </row>
    <row r="52" spans="1:17" ht="31.2" x14ac:dyDescent="0.3">
      <c r="A52" s="9" t="s">
        <v>44</v>
      </c>
      <c r="B52" s="10"/>
      <c r="C52" s="10"/>
      <c r="D52" s="16"/>
      <c r="E52" s="21"/>
      <c r="F52" s="14"/>
      <c r="G52" s="29" t="s">
        <v>149</v>
      </c>
      <c r="H52" s="30" t="s">
        <v>208</v>
      </c>
      <c r="I52" s="30" t="s">
        <v>150</v>
      </c>
      <c r="J52" s="16"/>
      <c r="K52" s="16"/>
      <c r="L52" s="18"/>
      <c r="M52" s="18"/>
      <c r="N52" s="27"/>
      <c r="O52" s="16"/>
      <c r="P52" s="16"/>
      <c r="Q52" s="20"/>
    </row>
    <row r="53" spans="1:17" ht="31.2" x14ac:dyDescent="0.3">
      <c r="A53" s="13">
        <v>27</v>
      </c>
      <c r="B53" s="13">
        <v>24</v>
      </c>
      <c r="C53" s="9" t="s">
        <v>49</v>
      </c>
      <c r="D53" s="15" t="s">
        <v>30</v>
      </c>
      <c r="E53" s="21">
        <v>43642</v>
      </c>
      <c r="F53" s="9" t="s">
        <v>58</v>
      </c>
      <c r="G53" s="15" t="s">
        <v>151</v>
      </c>
      <c r="H53" s="15" t="s">
        <v>52</v>
      </c>
      <c r="I53" s="15" t="s">
        <v>123</v>
      </c>
      <c r="J53" s="15" t="s">
        <v>118</v>
      </c>
      <c r="K53" s="15" t="s">
        <v>152</v>
      </c>
      <c r="L53" s="31">
        <f t="shared" ref="L53:L60" si="6">N53-M53</f>
        <v>17</v>
      </c>
      <c r="M53" s="32">
        <v>0</v>
      </c>
      <c r="N53" s="33">
        <v>17</v>
      </c>
      <c r="O53" s="20">
        <v>0.33333333333333343</v>
      </c>
      <c r="P53" s="20">
        <v>0.70833333333333326</v>
      </c>
      <c r="Q53" s="23">
        <f t="shared" ref="Q53:Q64" si="7">P53-O53</f>
        <v>0.37499999999999983</v>
      </c>
    </row>
    <row r="54" spans="1:17" ht="46.8" x14ac:dyDescent="0.3">
      <c r="A54" s="13">
        <v>28</v>
      </c>
      <c r="B54" s="13">
        <v>25</v>
      </c>
      <c r="C54" s="9" t="s">
        <v>49</v>
      </c>
      <c r="D54" s="15" t="s">
        <v>30</v>
      </c>
      <c r="E54" s="21">
        <v>43643</v>
      </c>
      <c r="F54" s="9" t="s">
        <v>61</v>
      </c>
      <c r="G54" s="15" t="s">
        <v>209</v>
      </c>
      <c r="H54" s="15" t="s">
        <v>52</v>
      </c>
      <c r="I54" s="15" t="s">
        <v>123</v>
      </c>
      <c r="J54" s="15" t="s">
        <v>152</v>
      </c>
      <c r="K54" s="15" t="s">
        <v>153</v>
      </c>
      <c r="L54" s="31">
        <f t="shared" si="6"/>
        <v>16.3</v>
      </c>
      <c r="M54" s="32">
        <f>3.55+0.15</f>
        <v>3.6999999999999997</v>
      </c>
      <c r="N54" s="33">
        <v>20</v>
      </c>
      <c r="O54" s="20">
        <v>0.33333333333333343</v>
      </c>
      <c r="P54" s="20">
        <v>0.75</v>
      </c>
      <c r="Q54" s="23">
        <f t="shared" si="7"/>
        <v>0.41666666666666657</v>
      </c>
    </row>
    <row r="55" spans="1:17" ht="78" x14ac:dyDescent="0.3">
      <c r="A55" s="13">
        <v>28</v>
      </c>
      <c r="B55" s="13">
        <v>26</v>
      </c>
      <c r="C55" s="9" t="s">
        <v>49</v>
      </c>
      <c r="D55" s="15" t="s">
        <v>30</v>
      </c>
      <c r="E55" s="21">
        <v>43644</v>
      </c>
      <c r="F55" s="9" t="s">
        <v>29</v>
      </c>
      <c r="G55" s="17" t="s">
        <v>154</v>
      </c>
      <c r="H55" s="15" t="s">
        <v>52</v>
      </c>
      <c r="I55" s="15" t="s">
        <v>123</v>
      </c>
      <c r="J55" s="15" t="s">
        <v>153</v>
      </c>
      <c r="K55" s="15" t="s">
        <v>155</v>
      </c>
      <c r="L55" s="31">
        <f t="shared" si="6"/>
        <v>29.65</v>
      </c>
      <c r="M55" s="32">
        <v>2.0499999999999998</v>
      </c>
      <c r="N55" s="33">
        <v>31.7</v>
      </c>
      <c r="O55" s="20">
        <v>0.33333333333333343</v>
      </c>
      <c r="P55" s="20">
        <v>0.75</v>
      </c>
      <c r="Q55" s="23">
        <f t="shared" si="7"/>
        <v>0.41666666666666657</v>
      </c>
    </row>
    <row r="56" spans="1:17" ht="62.4" x14ac:dyDescent="0.3">
      <c r="A56" s="13">
        <v>30</v>
      </c>
      <c r="B56" s="13">
        <v>27</v>
      </c>
      <c r="C56" s="9" t="s">
        <v>49</v>
      </c>
      <c r="D56" s="15" t="s">
        <v>30</v>
      </c>
      <c r="E56" s="21">
        <v>43645</v>
      </c>
      <c r="F56" s="9" t="s">
        <v>33</v>
      </c>
      <c r="G56" s="17" t="s">
        <v>156</v>
      </c>
      <c r="H56" s="15" t="s">
        <v>52</v>
      </c>
      <c r="I56" s="15" t="s">
        <v>123</v>
      </c>
      <c r="J56" s="15" t="s">
        <v>155</v>
      </c>
      <c r="K56" s="15" t="s">
        <v>157</v>
      </c>
      <c r="L56" s="31">
        <f t="shared" si="6"/>
        <v>13.7</v>
      </c>
      <c r="M56" s="32">
        <v>9</v>
      </c>
      <c r="N56" s="33">
        <v>22.7</v>
      </c>
      <c r="O56" s="20">
        <v>0.33333333333333343</v>
      </c>
      <c r="P56" s="20">
        <v>0.75</v>
      </c>
      <c r="Q56" s="23">
        <f t="shared" si="7"/>
        <v>0.41666666666666657</v>
      </c>
    </row>
    <row r="57" spans="1:17" ht="46.8" x14ac:dyDescent="0.3">
      <c r="A57" s="13">
        <v>31</v>
      </c>
      <c r="B57" s="13">
        <v>28</v>
      </c>
      <c r="C57" s="9" t="s">
        <v>49</v>
      </c>
      <c r="D57" s="15" t="s">
        <v>30</v>
      </c>
      <c r="E57" s="21">
        <v>43646</v>
      </c>
      <c r="F57" s="9" t="s">
        <v>42</v>
      </c>
      <c r="G57" s="17" t="s">
        <v>158</v>
      </c>
      <c r="H57" s="15" t="s">
        <v>52</v>
      </c>
      <c r="I57" s="15" t="s">
        <v>123</v>
      </c>
      <c r="J57" s="15" t="s">
        <v>157</v>
      </c>
      <c r="K57" s="15" t="s">
        <v>159</v>
      </c>
      <c r="L57" s="31">
        <f t="shared" si="6"/>
        <v>22.240000000000002</v>
      </c>
      <c r="M57" s="32">
        <v>0.06</v>
      </c>
      <c r="N57" s="33">
        <v>22.3</v>
      </c>
      <c r="O57" s="20">
        <v>0.33333333333333343</v>
      </c>
      <c r="P57" s="20">
        <v>0.75</v>
      </c>
      <c r="Q57" s="23">
        <f t="shared" si="7"/>
        <v>0.41666666666666657</v>
      </c>
    </row>
    <row r="58" spans="1:17" ht="46.8" x14ac:dyDescent="0.3">
      <c r="A58" s="13">
        <v>32</v>
      </c>
      <c r="B58" s="13">
        <v>29</v>
      </c>
      <c r="C58" s="9" t="s">
        <v>49</v>
      </c>
      <c r="D58" s="15" t="s">
        <v>30</v>
      </c>
      <c r="E58" s="21">
        <v>43647</v>
      </c>
      <c r="F58" s="9" t="s">
        <v>50</v>
      </c>
      <c r="G58" s="17" t="s">
        <v>160</v>
      </c>
      <c r="H58" s="15" t="s">
        <v>52</v>
      </c>
      <c r="I58" s="15" t="s">
        <v>123</v>
      </c>
      <c r="J58" s="15" t="s">
        <v>161</v>
      </c>
      <c r="K58" s="15" t="s">
        <v>162</v>
      </c>
      <c r="L58" s="31">
        <f t="shared" si="6"/>
        <v>33.93</v>
      </c>
      <c r="M58" s="32">
        <v>7.0000000000000007E-2</v>
      </c>
      <c r="N58" s="33">
        <v>34</v>
      </c>
      <c r="O58" s="20">
        <v>0.33333333333333343</v>
      </c>
      <c r="P58" s="20">
        <v>0.75</v>
      </c>
      <c r="Q58" s="23">
        <f t="shared" si="7"/>
        <v>0.41666666666666657</v>
      </c>
    </row>
    <row r="59" spans="1:17" ht="62.4" x14ac:dyDescent="0.3">
      <c r="A59" s="13">
        <v>33</v>
      </c>
      <c r="B59" s="13">
        <v>30</v>
      </c>
      <c r="C59" s="9" t="s">
        <v>49</v>
      </c>
      <c r="D59" s="15" t="s">
        <v>30</v>
      </c>
      <c r="E59" s="21">
        <v>43648</v>
      </c>
      <c r="F59" s="9" t="s">
        <v>55</v>
      </c>
      <c r="G59" s="17" t="s">
        <v>210</v>
      </c>
      <c r="H59" s="15" t="s">
        <v>163</v>
      </c>
      <c r="I59" s="15" t="s">
        <v>164</v>
      </c>
      <c r="J59" s="15" t="s">
        <v>162</v>
      </c>
      <c r="K59" s="15" t="s">
        <v>165</v>
      </c>
      <c r="L59" s="31">
        <f t="shared" si="6"/>
        <v>32.700000000000003</v>
      </c>
      <c r="M59" s="32">
        <v>0.3</v>
      </c>
      <c r="N59" s="33">
        <v>33</v>
      </c>
      <c r="O59" s="20">
        <v>0.33333333333333343</v>
      </c>
      <c r="P59" s="20">
        <v>0.75</v>
      </c>
      <c r="Q59" s="23">
        <f t="shared" si="7"/>
        <v>0.41666666666666657</v>
      </c>
    </row>
    <row r="60" spans="1:17" ht="62.4" x14ac:dyDescent="0.3">
      <c r="A60" s="13">
        <v>34</v>
      </c>
      <c r="B60" s="13">
        <v>31</v>
      </c>
      <c r="C60" s="9" t="s">
        <v>49</v>
      </c>
      <c r="D60" s="15" t="s">
        <v>30</v>
      </c>
      <c r="E60" s="21">
        <v>43649</v>
      </c>
      <c r="F60" s="9" t="s">
        <v>58</v>
      </c>
      <c r="G60" s="17" t="s">
        <v>166</v>
      </c>
      <c r="H60" s="15" t="s">
        <v>44</v>
      </c>
      <c r="I60" s="15" t="s">
        <v>167</v>
      </c>
      <c r="J60" s="15" t="s">
        <v>165</v>
      </c>
      <c r="K60" s="15" t="s">
        <v>168</v>
      </c>
      <c r="L60" s="31">
        <f t="shared" si="6"/>
        <v>28</v>
      </c>
      <c r="M60" s="32">
        <v>0</v>
      </c>
      <c r="N60" s="33">
        <v>28</v>
      </c>
      <c r="O60" s="20">
        <v>0.29166666666666657</v>
      </c>
      <c r="P60" s="20">
        <v>0.5</v>
      </c>
      <c r="Q60" s="23">
        <f t="shared" si="7"/>
        <v>0.20833333333333343</v>
      </c>
    </row>
    <row r="61" spans="1:17" ht="31.2" x14ac:dyDescent="0.3">
      <c r="A61" s="13">
        <v>34</v>
      </c>
      <c r="B61" s="10"/>
      <c r="C61" s="9" t="s">
        <v>27</v>
      </c>
      <c r="D61" s="15" t="s">
        <v>38</v>
      </c>
      <c r="E61" s="21">
        <v>43649</v>
      </c>
      <c r="F61" s="9" t="s">
        <v>58</v>
      </c>
      <c r="G61" s="17" t="s">
        <v>211</v>
      </c>
      <c r="H61" s="17" t="s">
        <v>44</v>
      </c>
      <c r="I61" s="36"/>
      <c r="J61" s="15" t="s">
        <v>168</v>
      </c>
      <c r="K61" s="15" t="s">
        <v>118</v>
      </c>
      <c r="L61" s="18"/>
      <c r="M61" s="18"/>
      <c r="N61" s="19">
        <v>266</v>
      </c>
      <c r="O61" s="20">
        <v>0.58333333333333326</v>
      </c>
      <c r="P61" s="20">
        <v>0.79166666666666663</v>
      </c>
      <c r="Q61" s="23">
        <f t="shared" si="7"/>
        <v>0.20833333333333337</v>
      </c>
    </row>
    <row r="62" spans="1:17" ht="31.2" x14ac:dyDescent="0.3">
      <c r="A62" s="13">
        <v>35</v>
      </c>
      <c r="B62" s="10"/>
      <c r="C62" s="9" t="s">
        <v>27</v>
      </c>
      <c r="D62" s="15" t="s">
        <v>30</v>
      </c>
      <c r="E62" s="21">
        <v>43650</v>
      </c>
      <c r="F62" s="9" t="s">
        <v>61</v>
      </c>
      <c r="G62" s="17" t="s">
        <v>212</v>
      </c>
      <c r="H62" s="36"/>
      <c r="I62" s="36"/>
      <c r="J62" s="15" t="s">
        <v>118</v>
      </c>
      <c r="K62" s="15" t="s">
        <v>213</v>
      </c>
      <c r="L62" s="18"/>
      <c r="M62" s="18"/>
      <c r="N62" s="22">
        <v>891</v>
      </c>
      <c r="O62" s="20">
        <v>0.29166666666666657</v>
      </c>
      <c r="P62" s="20">
        <v>0.875</v>
      </c>
      <c r="Q62" s="23">
        <f t="shared" si="7"/>
        <v>0.58333333333333348</v>
      </c>
    </row>
    <row r="63" spans="1:17" ht="31.2" x14ac:dyDescent="0.3">
      <c r="A63" s="13">
        <v>35</v>
      </c>
      <c r="B63" s="10"/>
      <c r="C63" s="9" t="s">
        <v>27</v>
      </c>
      <c r="D63" s="15" t="s">
        <v>30</v>
      </c>
      <c r="E63" s="21">
        <v>43650</v>
      </c>
      <c r="F63" s="9" t="s">
        <v>58</v>
      </c>
      <c r="G63" s="15" t="s">
        <v>214</v>
      </c>
      <c r="H63" s="16"/>
      <c r="I63" s="16"/>
      <c r="J63" s="15" t="s">
        <v>168</v>
      </c>
      <c r="K63" s="15" t="s">
        <v>213</v>
      </c>
      <c r="L63" s="18"/>
      <c r="M63" s="18"/>
      <c r="N63" s="19">
        <v>929</v>
      </c>
      <c r="O63" s="20">
        <v>0.29166666666666657</v>
      </c>
      <c r="P63" s="20">
        <v>0.91666666666666663</v>
      </c>
      <c r="Q63" s="23">
        <f t="shared" si="7"/>
        <v>0.625</v>
      </c>
    </row>
    <row r="64" spans="1:17" ht="31.2" x14ac:dyDescent="0.3">
      <c r="A64" s="13">
        <v>35</v>
      </c>
      <c r="B64" s="10"/>
      <c r="C64" s="9" t="s">
        <v>27</v>
      </c>
      <c r="D64" s="15" t="s">
        <v>30</v>
      </c>
      <c r="E64" s="21">
        <v>43650</v>
      </c>
      <c r="F64" s="9" t="s">
        <v>58</v>
      </c>
      <c r="G64" s="15" t="s">
        <v>215</v>
      </c>
      <c r="H64" s="16"/>
      <c r="I64" s="16"/>
      <c r="J64" s="15" t="s">
        <v>168</v>
      </c>
      <c r="K64" s="15" t="s">
        <v>213</v>
      </c>
      <c r="L64" s="18"/>
      <c r="M64" s="18"/>
      <c r="N64" s="24">
        <v>1034</v>
      </c>
      <c r="O64" s="20">
        <v>0.29166666666666657</v>
      </c>
      <c r="P64" s="20">
        <v>0.99652777777777779</v>
      </c>
      <c r="Q64" s="28">
        <f t="shared" si="7"/>
        <v>0.70486111111111116</v>
      </c>
    </row>
    <row r="65" spans="1:17" ht="15.6" x14ac:dyDescent="0.3">
      <c r="A65" s="10"/>
      <c r="B65" s="10"/>
      <c r="C65" s="10"/>
      <c r="D65" s="16"/>
      <c r="E65" s="16"/>
      <c r="F65" s="10"/>
      <c r="G65" s="16"/>
      <c r="H65" s="16"/>
      <c r="I65" s="16"/>
      <c r="J65" s="16"/>
      <c r="K65" s="9" t="s">
        <v>169</v>
      </c>
      <c r="L65" s="18"/>
      <c r="M65" s="18"/>
      <c r="N65" s="27"/>
      <c r="O65" s="16"/>
      <c r="P65" s="16"/>
      <c r="Q65" s="16"/>
    </row>
    <row r="66" spans="1:17" ht="31.2" x14ac:dyDescent="0.3">
      <c r="A66" s="10"/>
      <c r="B66" s="10"/>
      <c r="C66" s="10"/>
      <c r="D66" s="10"/>
      <c r="E66" s="10"/>
      <c r="F66" s="10"/>
      <c r="G66" s="16"/>
      <c r="H66" s="16"/>
      <c r="I66" s="16"/>
      <c r="J66" s="36"/>
      <c r="K66" s="39" t="s">
        <v>11</v>
      </c>
      <c r="L66" s="31">
        <f>SUM(L3:L60)</f>
        <v>599.02</v>
      </c>
      <c r="M66" s="18"/>
      <c r="N66" s="27"/>
      <c r="O66" s="20"/>
      <c r="P66" s="20"/>
      <c r="Q66" s="16"/>
    </row>
    <row r="67" spans="1:17" ht="31.2" x14ac:dyDescent="0.3">
      <c r="A67" s="10"/>
      <c r="B67" s="10"/>
      <c r="C67" s="10"/>
      <c r="D67" s="10"/>
      <c r="E67" s="10"/>
      <c r="F67" s="10"/>
      <c r="G67" s="16"/>
      <c r="H67" s="16"/>
      <c r="I67" s="16"/>
      <c r="J67" s="36"/>
      <c r="K67" s="39" t="s">
        <v>12</v>
      </c>
      <c r="L67" s="9" t="s">
        <v>44</v>
      </c>
      <c r="M67" s="32">
        <f>SUM(M14:M60)</f>
        <v>116.83</v>
      </c>
      <c r="N67" s="27"/>
      <c r="O67" s="20"/>
      <c r="P67" s="20"/>
      <c r="Q67" s="16"/>
    </row>
    <row r="68" spans="1:17" ht="46.8" x14ac:dyDescent="0.3">
      <c r="A68" s="10"/>
      <c r="B68" s="10"/>
      <c r="C68" s="10"/>
      <c r="D68" s="10"/>
      <c r="E68" s="10"/>
      <c r="F68" s="10"/>
      <c r="G68" s="16"/>
      <c r="H68" s="16"/>
      <c r="I68" s="16"/>
      <c r="J68" s="36"/>
      <c r="K68" s="39" t="s">
        <v>170</v>
      </c>
      <c r="L68" s="9" t="s">
        <v>44</v>
      </c>
      <c r="M68" s="18"/>
      <c r="N68" s="33">
        <f>L66+M67</f>
        <v>715.85</v>
      </c>
      <c r="O68" s="20"/>
      <c r="P68" s="20"/>
      <c r="Q68" s="16"/>
    </row>
    <row r="69" spans="1:17" ht="15.6" x14ac:dyDescent="0.3">
      <c r="A69" s="10"/>
      <c r="B69" s="10"/>
      <c r="C69" s="10"/>
      <c r="D69" s="10"/>
      <c r="E69" s="10"/>
      <c r="F69" s="10"/>
      <c r="G69" s="16"/>
      <c r="H69" s="16"/>
      <c r="I69" s="16"/>
      <c r="J69" s="36"/>
      <c r="K69" s="40"/>
      <c r="L69" s="9" t="s">
        <v>44</v>
      </c>
      <c r="M69" s="18"/>
      <c r="N69" s="27"/>
      <c r="O69" s="20"/>
      <c r="P69" s="20"/>
      <c r="Q69" s="16"/>
    </row>
    <row r="70" spans="1:17" ht="15.6" x14ac:dyDescent="0.3">
      <c r="A70" s="10"/>
      <c r="B70" s="10"/>
      <c r="C70" s="10"/>
      <c r="D70" s="10"/>
      <c r="E70" s="10"/>
      <c r="F70" s="10"/>
      <c r="G70" s="16"/>
      <c r="H70" s="16"/>
      <c r="I70" s="16"/>
      <c r="J70" s="36"/>
      <c r="K70" s="39" t="s">
        <v>216</v>
      </c>
      <c r="L70" s="18"/>
      <c r="M70" s="18"/>
      <c r="N70" s="22">
        <f>N4+N6+N10+N11+N12+N22+N31+N33+N38+N50+N62</f>
        <v>3120</v>
      </c>
      <c r="O70" s="20"/>
      <c r="P70" s="20"/>
      <c r="Q70" s="16"/>
    </row>
    <row r="71" spans="1:17" ht="15.6" x14ac:dyDescent="0.3">
      <c r="A71" s="10"/>
      <c r="B71" s="10"/>
      <c r="C71" s="10"/>
      <c r="D71" s="10"/>
      <c r="E71" s="10"/>
      <c r="F71" s="10"/>
      <c r="G71" s="16"/>
      <c r="H71" s="16"/>
      <c r="I71" s="16"/>
      <c r="J71" s="36"/>
      <c r="K71" s="39" t="s">
        <v>218</v>
      </c>
      <c r="L71" s="18"/>
      <c r="M71" s="18"/>
      <c r="N71" s="19">
        <f>N3+N5+N7+N61+N63</f>
        <v>2374</v>
      </c>
      <c r="O71" s="20"/>
      <c r="P71" s="20"/>
      <c r="Q71" s="16"/>
    </row>
    <row r="72" spans="1:17" ht="15.6" x14ac:dyDescent="0.3">
      <c r="A72" s="10"/>
      <c r="B72" s="10"/>
      <c r="C72" s="10"/>
      <c r="D72" s="10"/>
      <c r="E72" s="10"/>
      <c r="F72" s="10"/>
      <c r="G72" s="16"/>
      <c r="H72" s="16"/>
      <c r="I72" s="16"/>
      <c r="J72" s="36"/>
      <c r="K72" s="39" t="s">
        <v>217</v>
      </c>
      <c r="L72" s="18"/>
      <c r="M72" s="18"/>
      <c r="N72" s="24">
        <f>N8+N9+N30+N32+N37+N39+N41+N64</f>
        <v>2332</v>
      </c>
      <c r="O72" s="20"/>
      <c r="P72" s="20"/>
      <c r="Q72" s="16"/>
    </row>
  </sheetData>
  <pageMargins left="0.25" right="0.25" top="0.75" bottom="0.75" header="0.3" footer="0.3"/>
  <pageSetup scale="61" fitToHeight="6" orientation="landscape" r:id="rId1"/>
  <headerFooter>
    <oddHeader>&amp;C&amp;"Calibri,Bold"&amp;14&amp;F&amp;R&amp;"Calibri,Bold"&amp;14&amp;D</oddHeader>
    <oddFooter>&amp;C&amp;"Calibri,Bold"&amp;14&amp;P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U17"/>
  <sheetViews>
    <sheetView showGridLines="0" workbookViewId="0">
      <selection activeCell="D16" sqref="D16"/>
    </sheetView>
  </sheetViews>
  <sheetFormatPr defaultColWidth="8.77734375" defaultRowHeight="14.4" customHeight="1" x14ac:dyDescent="0.3"/>
  <cols>
    <col min="1" max="1" width="46.44140625" style="1" customWidth="1"/>
    <col min="2" max="2" width="7" style="1" customWidth="1"/>
    <col min="3" max="4" width="7.44140625" style="1" customWidth="1"/>
    <col min="5" max="255" width="8.88671875" style="1" customWidth="1"/>
  </cols>
  <sheetData>
    <row r="1" spans="1:4" ht="15" customHeight="1" x14ac:dyDescent="0.3">
      <c r="A1" s="2"/>
      <c r="B1" s="2"/>
      <c r="C1" s="2"/>
      <c r="D1" s="2"/>
    </row>
    <row r="2" spans="1:4" ht="28.8" customHeight="1" x14ac:dyDescent="0.3">
      <c r="A2" s="3" t="s">
        <v>0</v>
      </c>
      <c r="B2" s="4" t="s">
        <v>1</v>
      </c>
      <c r="C2" s="4" t="s">
        <v>2</v>
      </c>
      <c r="D2" s="4" t="s">
        <v>3</v>
      </c>
    </row>
    <row r="3" spans="1:4" ht="15" customHeight="1" x14ac:dyDescent="0.3">
      <c r="A3" s="5" t="s">
        <v>4</v>
      </c>
      <c r="B3" s="6"/>
      <c r="C3" s="6"/>
      <c r="D3" s="7"/>
    </row>
    <row r="4" spans="1:4" ht="15" customHeight="1" x14ac:dyDescent="0.3">
      <c r="A4" s="3" t="s">
        <v>5</v>
      </c>
      <c r="B4" s="8">
        <f>SUM('2019 Paddle and Shuttle '!L14:L21)</f>
        <v>137.49</v>
      </c>
      <c r="C4" s="8">
        <f>SUM('2019 Paddle and Shuttle '!M14:M21)</f>
        <v>22.110000000000003</v>
      </c>
      <c r="D4" s="8">
        <f>B4+C4</f>
        <v>159.60000000000002</v>
      </c>
    </row>
    <row r="5" spans="1:4" ht="15" customHeight="1" x14ac:dyDescent="0.3">
      <c r="A5" s="3" t="s">
        <v>6</v>
      </c>
      <c r="B5" s="8">
        <f>SUM('2019 Paddle and Shuttle '!L24:L29)</f>
        <v>110.98</v>
      </c>
      <c r="C5" s="8">
        <f>SUM('2019 Paddle and Shuttle '!M24:M29)</f>
        <v>25.119999999999997</v>
      </c>
      <c r="D5" s="8">
        <f>B5+C5</f>
        <v>136.1</v>
      </c>
    </row>
    <row r="6" spans="1:4" ht="15" customHeight="1" x14ac:dyDescent="0.3">
      <c r="A6" s="3" t="s">
        <v>7</v>
      </c>
      <c r="B6" s="8">
        <f>SUM('2019 Paddle and Shuttle '!L35:L36)</f>
        <v>28</v>
      </c>
      <c r="C6" s="8">
        <f>SUM('2019 Paddle and Shuttle '!M35:M36)</f>
        <v>14.8</v>
      </c>
      <c r="D6" s="8">
        <f>B6+C6</f>
        <v>42.8</v>
      </c>
    </row>
    <row r="7" spans="1:4" ht="15" customHeight="1" x14ac:dyDescent="0.3">
      <c r="A7" s="3" t="s">
        <v>8</v>
      </c>
      <c r="B7" s="8">
        <f>SUM('2019 Paddle and Shuttle '!L42:L49)</f>
        <v>129.03</v>
      </c>
      <c r="C7" s="8">
        <f>SUM('2019 Paddle and Shuttle '!M42:M49)</f>
        <v>39.619999999999997</v>
      </c>
      <c r="D7" s="8">
        <f>B7+C7</f>
        <v>168.65</v>
      </c>
    </row>
    <row r="8" spans="1:4" ht="15" customHeight="1" x14ac:dyDescent="0.3">
      <c r="A8" s="3" t="s">
        <v>9</v>
      </c>
      <c r="B8" s="8">
        <f>SUM('2019 Paddle and Shuttle '!L53:L60)</f>
        <v>193.51999999999998</v>
      </c>
      <c r="C8" s="8">
        <f>SUM('2019 Paddle and Shuttle '!M53:M60)</f>
        <v>15.180000000000001</v>
      </c>
      <c r="D8" s="8">
        <f>B8+C8</f>
        <v>208.7</v>
      </c>
    </row>
    <row r="9" spans="1:4" ht="15" customHeight="1" x14ac:dyDescent="0.3">
      <c r="A9" s="7"/>
      <c r="B9" s="7"/>
      <c r="C9" s="7"/>
      <c r="D9" s="7"/>
    </row>
    <row r="10" spans="1:4" ht="15" customHeight="1" x14ac:dyDescent="0.3">
      <c r="A10" s="3" t="s">
        <v>10</v>
      </c>
      <c r="B10" s="7"/>
      <c r="C10" s="7"/>
      <c r="D10" s="7"/>
    </row>
    <row r="11" spans="1:4" ht="15" customHeight="1" x14ac:dyDescent="0.3">
      <c r="A11" s="3" t="s">
        <v>11</v>
      </c>
      <c r="B11" s="7"/>
      <c r="C11" s="7"/>
      <c r="D11" s="8">
        <f>SUM(B4:B8)</f>
        <v>599.02</v>
      </c>
    </row>
    <row r="12" spans="1:4" ht="15" customHeight="1" x14ac:dyDescent="0.3">
      <c r="A12" s="3" t="s">
        <v>12</v>
      </c>
      <c r="B12" s="7"/>
      <c r="C12" s="7"/>
      <c r="D12" s="8">
        <f>SUM(C4:C8)</f>
        <v>116.83000000000001</v>
      </c>
    </row>
    <row r="13" spans="1:4" ht="15" customHeight="1" x14ac:dyDescent="0.3">
      <c r="A13" s="3" t="s">
        <v>13</v>
      </c>
      <c r="B13" s="7"/>
      <c r="C13" s="7"/>
      <c r="D13" s="8">
        <f>SUM(D4:D8)</f>
        <v>715.85000000000014</v>
      </c>
    </row>
    <row r="14" spans="1:4" ht="15" customHeight="1" x14ac:dyDescent="0.3">
      <c r="A14" s="7"/>
      <c r="B14" s="7"/>
      <c r="C14" s="7"/>
      <c r="D14" s="7"/>
    </row>
    <row r="15" spans="1:4" ht="15" customHeight="1" x14ac:dyDescent="0.3">
      <c r="A15" s="3" t="s">
        <v>216</v>
      </c>
      <c r="B15" s="7"/>
      <c r="C15" s="7"/>
      <c r="D15" s="8">
        <f>'2019 Paddle and Shuttle '!N70</f>
        <v>3120</v>
      </c>
    </row>
    <row r="16" spans="1:4" ht="15" customHeight="1" x14ac:dyDescent="0.3">
      <c r="A16" s="3" t="s">
        <v>217</v>
      </c>
      <c r="B16" s="7"/>
      <c r="C16" s="7"/>
      <c r="D16" s="8">
        <f>'2019 Paddle and Shuttle '!N71</f>
        <v>2374</v>
      </c>
    </row>
    <row r="17" spans="1:4" ht="15" customHeight="1" x14ac:dyDescent="0.3">
      <c r="A17" s="3" t="s">
        <v>218</v>
      </c>
      <c r="B17" s="6"/>
      <c r="C17" s="6"/>
      <c r="D17" s="8">
        <f>'2019 Paddle and Shuttle '!N72</f>
        <v>2332</v>
      </c>
    </row>
  </sheetData>
  <pageMargins left="0.25" right="0" top="0.5" bottom="0.25" header="0.25" footer="0.3"/>
  <pageSetup fitToHeight="8" orientation="landscape" r:id="rId1"/>
  <headerFooter>
    <oddHeader>&amp;L&amp;N&amp;C&amp;A&amp;R&amp;D</oddHead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showGridLines="0" topLeftCell="A23" workbookViewId="0">
      <selection activeCell="R35" sqref="R35"/>
    </sheetView>
  </sheetViews>
  <sheetFormatPr defaultColWidth="10" defaultRowHeight="13.05" customHeight="1" x14ac:dyDescent="0.3"/>
  <cols>
    <col min="1" max="256" width="10" customWidth="1"/>
  </cols>
  <sheetData/>
  <pageMargins left="0.25" right="0.25" top="0.75" bottom="0.75" header="0.3" footer="0.3"/>
  <pageSetup scale="98" fitToWidth="0" orientation="landscape" r:id="rId1"/>
  <headerFooter>
    <oddFooter>&amp;C&amp;"Helvetica Neue,Regular"&amp;12&amp;K000000&amp;P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2019 Paddle and Shuttle </vt:lpstr>
      <vt:lpstr>2019 Summary</vt:lpstr>
      <vt:lpstr>NFCT Map 1</vt:lpstr>
      <vt:lpstr>'2019 Paddle and Shuttle '!Print_Area</vt:lpstr>
      <vt:lpstr>'2019 Paddle and Shuttle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Mack</cp:lastModifiedBy>
  <cp:lastPrinted>2021-04-13T13:38:46Z</cp:lastPrinted>
  <dcterms:created xsi:type="dcterms:W3CDTF">2021-04-13T12:30:14Z</dcterms:created>
  <dcterms:modified xsi:type="dcterms:W3CDTF">2021-04-13T13:39:51Z</dcterms:modified>
</cp:coreProperties>
</file>